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Data_COF\plocha_PRO1-WKS\Desktop\"/>
    </mc:Choice>
  </mc:AlternateContent>
  <xr:revisionPtr revIDLastSave="0" documentId="13_ncr:1_{3D798139-73E6-403A-9359-3C0DCA70A497}" xr6:coauthVersionLast="47" xr6:coauthVersionMax="47" xr10:uidLastSave="{00000000-0000-0000-0000-000000000000}"/>
  <bookViews>
    <workbookView xWindow="-110" yWindow="-110" windowWidth="38620" windowHeight="21100" xr2:uid="{00000000-000D-0000-FFFF-FFFF00000000}"/>
  </bookViews>
  <sheets>
    <sheet name="Rekapitulace stavby" sheetId="1" r:id="rId1"/>
    <sheet name="SO 01 - Kalové hospodářství" sheetId="11" r:id="rId2"/>
    <sheet name="SO 04 - Nakládání s biood..." sheetId="5" r:id="rId3"/>
    <sheet name="SO 05 - Zpevněné plochy a..." sheetId="6" r:id="rId4"/>
    <sheet name="VRN - Vedlejší rozpočtové..." sheetId="7" r:id="rId5"/>
    <sheet name="ON - Ostatní náklady" sheetId="8" r:id="rId6"/>
  </sheets>
  <definedNames>
    <definedName name="_xlnm._FilterDatabase" localSheetId="5" hidden="1">'ON - Ostatní náklady'!$C$79:$K$88</definedName>
    <definedName name="_xlnm._FilterDatabase" localSheetId="1" hidden="1">'SO 01 - Kalové hospodářství'!$C$91:$K$1140</definedName>
    <definedName name="_xlnm._FilterDatabase" localSheetId="2" hidden="1">'SO 04 - Nakládání s biood...'!$C$80:$K$91</definedName>
    <definedName name="_xlnm._FilterDatabase" localSheetId="3" hidden="1">'SO 05 - Zpevněné plochy a...'!$C$83:$K$146</definedName>
    <definedName name="_xlnm._FilterDatabase" localSheetId="4" hidden="1">'VRN - Vedlejší rozpočtové...'!$C$83:$K$97</definedName>
    <definedName name="_xlnm.Print_Titles" localSheetId="5">'ON - Ostatní náklady'!$79:$79</definedName>
    <definedName name="_xlnm.Print_Titles" localSheetId="0">'Rekapitulace stavby'!$52:$52</definedName>
    <definedName name="_xlnm.Print_Titles" localSheetId="1">'SO 01 - Kalové hospodářství'!$91:$91</definedName>
    <definedName name="_xlnm.Print_Titles" localSheetId="2">'SO 04 - Nakládání s biood...'!$80:$80</definedName>
    <definedName name="_xlnm.Print_Titles" localSheetId="3">'SO 05 - Zpevněné plochy a...'!$83:$83</definedName>
    <definedName name="_xlnm.Print_Titles" localSheetId="4">'VRN - Vedlejší rozpočtové...'!$83:$83</definedName>
    <definedName name="_xlnm.Print_Area" localSheetId="5">'ON - Ostatní náklady'!$C$4:$J$39,'ON - Ostatní náklady'!$C$45:$J$61,'ON - Ostatní náklady'!$C$67:$K$88</definedName>
    <definedName name="_xlnm.Print_Area" localSheetId="0">'Rekapitulace stavby'!$D$4:$AO$36,'Rekapitulace stavby'!$C$42:$AQ$60</definedName>
    <definedName name="_xlnm.Print_Area" localSheetId="1">'SO 01 - Kalové hospodářství'!$C$4:$J$39,'SO 01 - Kalové hospodářství'!$C$45:$J$73,'SO 01 - Kalové hospodářství'!$C$79:$K$1140</definedName>
    <definedName name="_xlnm.Print_Area" localSheetId="2">'SO 04 - Nakládání s biood...'!$C$4:$J$39,'SO 04 - Nakládání s biood...'!$C$45:$J$62,'SO 04 - Nakládání s biood...'!$C$68:$K$91</definedName>
    <definedName name="_xlnm.Print_Area" localSheetId="3">'SO 05 - Zpevněné plochy a...'!$C$4:$J$39,'SO 05 - Zpevněné plochy a...'!$C$45:$J$65,'SO 05 - Zpevněné plochy a...'!$C$71:$K$146</definedName>
    <definedName name="_xlnm.Print_Area" localSheetId="4">'VRN - Vedlejší rozpočtové...'!$C$4:$J$39,'VRN - Vedlejší rozpočtové...'!$C$45:$J$65,'VRN - Vedlejší rozpočtové...'!$C$71:$K$97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K1124" i="11" l="1"/>
  <c r="BI1124" i="11"/>
  <c r="BH1124" i="11"/>
  <c r="BG1124" i="11"/>
  <c r="BF1124" i="11"/>
  <c r="T1124" i="11"/>
  <c r="R1124" i="11"/>
  <c r="P1124" i="11"/>
  <c r="J1124" i="11"/>
  <c r="BE1124" i="11" s="1"/>
  <c r="BK1107" i="11"/>
  <c r="BI1107" i="11"/>
  <c r="BH1107" i="11"/>
  <c r="BG1107" i="11"/>
  <c r="BF1107" i="11"/>
  <c r="T1107" i="11"/>
  <c r="R1107" i="11"/>
  <c r="P1107" i="11"/>
  <c r="J1107" i="11"/>
  <c r="BE1107" i="11" s="1"/>
  <c r="BK1090" i="11"/>
  <c r="BI1090" i="11"/>
  <c r="BH1090" i="11"/>
  <c r="BG1090" i="11"/>
  <c r="BF1090" i="11"/>
  <c r="T1090" i="11"/>
  <c r="R1090" i="11"/>
  <c r="P1090" i="11"/>
  <c r="P1089" i="11" s="1"/>
  <c r="J1090" i="11"/>
  <c r="BE1090" i="11" s="1"/>
  <c r="T1089" i="11"/>
  <c r="R1089" i="11"/>
  <c r="BK1087" i="11"/>
  <c r="BI1087" i="11"/>
  <c r="BH1087" i="11"/>
  <c r="BG1087" i="11"/>
  <c r="BF1087" i="11"/>
  <c r="T1087" i="11"/>
  <c r="R1087" i="11"/>
  <c r="R1077" i="11" s="1"/>
  <c r="P1087" i="11"/>
  <c r="P1077" i="11" s="1"/>
  <c r="J1087" i="11"/>
  <c r="BE1087" i="11" s="1"/>
  <c r="BK1085" i="11"/>
  <c r="BI1085" i="11"/>
  <c r="BH1085" i="11"/>
  <c r="BG1085" i="11"/>
  <c r="BF1085" i="11"/>
  <c r="T1085" i="11"/>
  <c r="R1085" i="11"/>
  <c r="P1085" i="11"/>
  <c r="J1085" i="11"/>
  <c r="BE1085" i="11" s="1"/>
  <c r="BK1083" i="11"/>
  <c r="BI1083" i="11"/>
  <c r="BH1083" i="11"/>
  <c r="BG1083" i="11"/>
  <c r="BF1083" i="11"/>
  <c r="T1083" i="11"/>
  <c r="R1083" i="11"/>
  <c r="P1083" i="11"/>
  <c r="J1083" i="11"/>
  <c r="BE1083" i="11" s="1"/>
  <c r="BK1078" i="11"/>
  <c r="BI1078" i="11"/>
  <c r="BH1078" i="11"/>
  <c r="BG1078" i="11"/>
  <c r="BF1078" i="11"/>
  <c r="T1078" i="11"/>
  <c r="T1077" i="11" s="1"/>
  <c r="R1078" i="11"/>
  <c r="P1078" i="11"/>
  <c r="J1078" i="11"/>
  <c r="BE1078" i="11" s="1"/>
  <c r="BK1075" i="11"/>
  <c r="BI1075" i="11"/>
  <c r="BH1075" i="11"/>
  <c r="BG1075" i="11"/>
  <c r="BF1075" i="11"/>
  <c r="T1075" i="11"/>
  <c r="R1075" i="11"/>
  <c r="P1075" i="11"/>
  <c r="J1075" i="11"/>
  <c r="BE1075" i="11" s="1"/>
  <c r="BK1073" i="11"/>
  <c r="BI1073" i="11"/>
  <c r="BH1073" i="11"/>
  <c r="BG1073" i="11"/>
  <c r="BF1073" i="11"/>
  <c r="T1073" i="11"/>
  <c r="R1073" i="11"/>
  <c r="P1073" i="11"/>
  <c r="J1073" i="11"/>
  <c r="BE1073" i="11" s="1"/>
  <c r="BK1068" i="11"/>
  <c r="BI1068" i="11"/>
  <c r="BH1068" i="11"/>
  <c r="BG1068" i="11"/>
  <c r="BF1068" i="11"/>
  <c r="T1068" i="11"/>
  <c r="R1068" i="11"/>
  <c r="P1068" i="11"/>
  <c r="J1068" i="11"/>
  <c r="BE1068" i="11" s="1"/>
  <c r="BK1063" i="11"/>
  <c r="BI1063" i="11"/>
  <c r="BH1063" i="11"/>
  <c r="BG1063" i="11"/>
  <c r="BF1063" i="11"/>
  <c r="BE1063" i="11"/>
  <c r="T1063" i="11"/>
  <c r="R1063" i="11"/>
  <c r="P1063" i="11"/>
  <c r="J1063" i="11"/>
  <c r="BK1058" i="11"/>
  <c r="BI1058" i="11"/>
  <c r="BH1058" i="11"/>
  <c r="BG1058" i="11"/>
  <c r="BF1058" i="11"/>
  <c r="T1058" i="11"/>
  <c r="R1058" i="11"/>
  <c r="P1058" i="11"/>
  <c r="J1058" i="11"/>
  <c r="BE1058" i="11" s="1"/>
  <c r="BK1055" i="11"/>
  <c r="BI1055" i="11"/>
  <c r="BH1055" i="11"/>
  <c r="BG1055" i="11"/>
  <c r="BF1055" i="11"/>
  <c r="T1055" i="11"/>
  <c r="R1055" i="11"/>
  <c r="P1055" i="11"/>
  <c r="J1055" i="11"/>
  <c r="BE1055" i="11" s="1"/>
  <c r="BK1053" i="11"/>
  <c r="BI1053" i="11"/>
  <c r="BH1053" i="11"/>
  <c r="BG1053" i="11"/>
  <c r="BF1053" i="11"/>
  <c r="T1053" i="11"/>
  <c r="R1053" i="11"/>
  <c r="P1053" i="11"/>
  <c r="J1053" i="11"/>
  <c r="BE1053" i="11" s="1"/>
  <c r="BK1044" i="11"/>
  <c r="BI1044" i="11"/>
  <c r="BH1044" i="11"/>
  <c r="BG1044" i="11"/>
  <c r="BF1044" i="11"/>
  <c r="T1044" i="11"/>
  <c r="R1044" i="11"/>
  <c r="P1044" i="11"/>
  <c r="J1044" i="11"/>
  <c r="BE1044" i="11" s="1"/>
  <c r="BK1039" i="11"/>
  <c r="BI1039" i="11"/>
  <c r="BH1039" i="11"/>
  <c r="BG1039" i="11"/>
  <c r="BF1039" i="11"/>
  <c r="T1039" i="11"/>
  <c r="R1039" i="11"/>
  <c r="P1039" i="11"/>
  <c r="P1038" i="11" s="1"/>
  <c r="J1039" i="11"/>
  <c r="BE1039" i="11" s="1"/>
  <c r="BK974" i="11"/>
  <c r="BK973" i="11" s="1"/>
  <c r="J973" i="11" s="1"/>
  <c r="J67" i="11" s="1"/>
  <c r="BI974" i="11"/>
  <c r="BH974" i="11"/>
  <c r="BG974" i="11"/>
  <c r="BF974" i="11"/>
  <c r="BE974" i="11"/>
  <c r="T974" i="11"/>
  <c r="T973" i="11" s="1"/>
  <c r="R974" i="11"/>
  <c r="R973" i="11" s="1"/>
  <c r="P974" i="11"/>
  <c r="P973" i="11" s="1"/>
  <c r="J974" i="11"/>
  <c r="BK971" i="11"/>
  <c r="BI971" i="11"/>
  <c r="BH971" i="11"/>
  <c r="BG971" i="11"/>
  <c r="BF971" i="11"/>
  <c r="T971" i="11"/>
  <c r="R971" i="11"/>
  <c r="P971" i="11"/>
  <c r="J971" i="11"/>
  <c r="BE971" i="11" s="1"/>
  <c r="BK969" i="11"/>
  <c r="BK968" i="11" s="1"/>
  <c r="J968" i="11" s="1"/>
  <c r="J66" i="11" s="1"/>
  <c r="BI969" i="11"/>
  <c r="BH969" i="11"/>
  <c r="BG969" i="11"/>
  <c r="BF969" i="11"/>
  <c r="T969" i="11"/>
  <c r="R969" i="11"/>
  <c r="P969" i="11"/>
  <c r="P968" i="11" s="1"/>
  <c r="J969" i="11"/>
  <c r="BE969" i="11" s="1"/>
  <c r="T968" i="11"/>
  <c r="R968" i="11"/>
  <c r="BK963" i="11"/>
  <c r="BI963" i="11"/>
  <c r="BH963" i="11"/>
  <c r="BG963" i="11"/>
  <c r="BF963" i="11"/>
  <c r="T963" i="11"/>
  <c r="R963" i="11"/>
  <c r="P963" i="11"/>
  <c r="J963" i="11"/>
  <c r="BE963" i="11" s="1"/>
  <c r="BK958" i="11"/>
  <c r="BI958" i="11"/>
  <c r="BH958" i="11"/>
  <c r="BG958" i="11"/>
  <c r="BF958" i="11"/>
  <c r="T958" i="11"/>
  <c r="R958" i="11"/>
  <c r="P958" i="11"/>
  <c r="J958" i="11"/>
  <c r="BE958" i="11" s="1"/>
  <c r="BK952" i="11"/>
  <c r="BI952" i="11"/>
  <c r="BH952" i="11"/>
  <c r="BG952" i="11"/>
  <c r="BF952" i="11"/>
  <c r="T952" i="11"/>
  <c r="R952" i="11"/>
  <c r="P952" i="11"/>
  <c r="J952" i="11"/>
  <c r="BE952" i="11" s="1"/>
  <c r="BK944" i="11"/>
  <c r="BI944" i="11"/>
  <c r="BH944" i="11"/>
  <c r="BG944" i="11"/>
  <c r="BF944" i="11"/>
  <c r="T944" i="11"/>
  <c r="T943" i="11" s="1"/>
  <c r="R944" i="11"/>
  <c r="R943" i="11" s="1"/>
  <c r="P944" i="11"/>
  <c r="P943" i="11" s="1"/>
  <c r="J944" i="11"/>
  <c r="BE944" i="11" s="1"/>
  <c r="BK927" i="11"/>
  <c r="BK926" i="11" s="1"/>
  <c r="J926" i="11" s="1"/>
  <c r="J64" i="11" s="1"/>
  <c r="BI927" i="11"/>
  <c r="BH927" i="11"/>
  <c r="BG927" i="11"/>
  <c r="BF927" i="11"/>
  <c r="T927" i="11"/>
  <c r="R927" i="11"/>
  <c r="P927" i="11"/>
  <c r="P926" i="11" s="1"/>
  <c r="J927" i="11"/>
  <c r="BE927" i="11" s="1"/>
  <c r="T926" i="11"/>
  <c r="R926" i="11"/>
  <c r="BK922" i="11"/>
  <c r="BI922" i="11"/>
  <c r="BH922" i="11"/>
  <c r="BG922" i="11"/>
  <c r="BF922" i="11"/>
  <c r="T922" i="11"/>
  <c r="R922" i="11"/>
  <c r="P922" i="11"/>
  <c r="J922" i="11"/>
  <c r="BE922" i="11" s="1"/>
  <c r="BK917" i="11"/>
  <c r="BI917" i="11"/>
  <c r="BH917" i="11"/>
  <c r="BG917" i="11"/>
  <c r="BF917" i="11"/>
  <c r="T917" i="11"/>
  <c r="R917" i="11"/>
  <c r="P917" i="11"/>
  <c r="J917" i="11"/>
  <c r="BE917" i="11" s="1"/>
  <c r="BK912" i="11"/>
  <c r="BI912" i="11"/>
  <c r="BH912" i="11"/>
  <c r="BG912" i="11"/>
  <c r="BF912" i="11"/>
  <c r="T912" i="11"/>
  <c r="R912" i="11"/>
  <c r="P912" i="11"/>
  <c r="J912" i="11"/>
  <c r="BE912" i="11" s="1"/>
  <c r="BK905" i="11"/>
  <c r="BI905" i="11"/>
  <c r="BH905" i="11"/>
  <c r="BG905" i="11"/>
  <c r="BF905" i="11"/>
  <c r="T905" i="11"/>
  <c r="R905" i="11"/>
  <c r="P905" i="11"/>
  <c r="J905" i="11"/>
  <c r="BE905" i="11" s="1"/>
  <c r="BK900" i="11"/>
  <c r="BI900" i="11"/>
  <c r="BH900" i="11"/>
  <c r="BG900" i="11"/>
  <c r="BF900" i="11"/>
  <c r="T900" i="11"/>
  <c r="R900" i="11"/>
  <c r="P900" i="11"/>
  <c r="J900" i="11"/>
  <c r="BE900" i="11" s="1"/>
  <c r="BK895" i="11"/>
  <c r="BI895" i="11"/>
  <c r="BH895" i="11"/>
  <c r="BG895" i="11"/>
  <c r="BF895" i="11"/>
  <c r="T895" i="11"/>
  <c r="R895" i="11"/>
  <c r="P895" i="11"/>
  <c r="J895" i="11"/>
  <c r="BE895" i="11" s="1"/>
  <c r="BK890" i="11"/>
  <c r="BI890" i="11"/>
  <c r="BH890" i="11"/>
  <c r="BG890" i="11"/>
  <c r="BF890" i="11"/>
  <c r="T890" i="11"/>
  <c r="R890" i="11"/>
  <c r="P890" i="11"/>
  <c r="J890" i="11"/>
  <c r="BE890" i="11" s="1"/>
  <c r="BK886" i="11"/>
  <c r="BI886" i="11"/>
  <c r="BH886" i="11"/>
  <c r="BG886" i="11"/>
  <c r="BF886" i="11"/>
  <c r="T886" i="11"/>
  <c r="R886" i="11"/>
  <c r="P886" i="11"/>
  <c r="J886" i="11"/>
  <c r="BE886" i="11" s="1"/>
  <c r="BK881" i="11"/>
  <c r="BI881" i="11"/>
  <c r="BH881" i="11"/>
  <c r="BG881" i="11"/>
  <c r="BF881" i="11"/>
  <c r="T881" i="11"/>
  <c r="R881" i="11"/>
  <c r="P881" i="11"/>
  <c r="J881" i="11"/>
  <c r="BE881" i="11" s="1"/>
  <c r="BK876" i="11"/>
  <c r="BI876" i="11"/>
  <c r="BH876" i="11"/>
  <c r="BG876" i="11"/>
  <c r="BF876" i="11"/>
  <c r="T876" i="11"/>
  <c r="R876" i="11"/>
  <c r="P876" i="11"/>
  <c r="J876" i="11"/>
  <c r="BE876" i="11" s="1"/>
  <c r="BK871" i="11"/>
  <c r="BI871" i="11"/>
  <c r="BH871" i="11"/>
  <c r="BG871" i="11"/>
  <c r="BF871" i="11"/>
  <c r="T871" i="11"/>
  <c r="R871" i="11"/>
  <c r="P871" i="11"/>
  <c r="J871" i="11"/>
  <c r="BE871" i="11" s="1"/>
  <c r="BK866" i="11"/>
  <c r="BI866" i="11"/>
  <c r="BH866" i="11"/>
  <c r="BG866" i="11"/>
  <c r="BF866" i="11"/>
  <c r="T866" i="11"/>
  <c r="T865" i="11" s="1"/>
  <c r="R866" i="11"/>
  <c r="P866" i="11"/>
  <c r="P865" i="11" s="1"/>
  <c r="J866" i="11"/>
  <c r="BE866" i="11" s="1"/>
  <c r="BK855" i="11"/>
  <c r="BI855" i="11"/>
  <c r="BH855" i="11"/>
  <c r="BG855" i="11"/>
  <c r="BF855" i="11"/>
  <c r="BE855" i="11"/>
  <c r="T855" i="11"/>
  <c r="R855" i="11"/>
  <c r="P855" i="11"/>
  <c r="J855" i="11"/>
  <c r="BK850" i="11"/>
  <c r="BI850" i="11"/>
  <c r="BH850" i="11"/>
  <c r="BG850" i="11"/>
  <c r="BF850" i="11"/>
  <c r="T850" i="11"/>
  <c r="R850" i="11"/>
  <c r="P850" i="11"/>
  <c r="J850" i="11"/>
  <c r="BE850" i="11" s="1"/>
  <c r="BK844" i="11"/>
  <c r="BI844" i="11"/>
  <c r="BH844" i="11"/>
  <c r="BG844" i="11"/>
  <c r="BF844" i="11"/>
  <c r="T844" i="11"/>
  <c r="R844" i="11"/>
  <c r="P844" i="11"/>
  <c r="J844" i="11"/>
  <c r="BE844" i="11" s="1"/>
  <c r="BK842" i="11"/>
  <c r="BI842" i="11"/>
  <c r="BH842" i="11"/>
  <c r="BG842" i="11"/>
  <c r="BF842" i="11"/>
  <c r="T842" i="11"/>
  <c r="R842" i="11"/>
  <c r="P842" i="11"/>
  <c r="J842" i="11"/>
  <c r="BE842" i="11" s="1"/>
  <c r="BK836" i="11"/>
  <c r="BI836" i="11"/>
  <c r="BH836" i="11"/>
  <c r="BG836" i="11"/>
  <c r="BF836" i="11"/>
  <c r="T836" i="11"/>
  <c r="R836" i="11"/>
  <c r="P836" i="11"/>
  <c r="J836" i="11"/>
  <c r="BE836" i="11" s="1"/>
  <c r="BK831" i="11"/>
  <c r="BI831" i="11"/>
  <c r="BH831" i="11"/>
  <c r="BG831" i="11"/>
  <c r="BF831" i="11"/>
  <c r="T831" i="11"/>
  <c r="R831" i="11"/>
  <c r="P831" i="11"/>
  <c r="J831" i="11"/>
  <c r="BE831" i="11" s="1"/>
  <c r="BK829" i="11"/>
  <c r="BI829" i="11"/>
  <c r="BH829" i="11"/>
  <c r="BG829" i="11"/>
  <c r="BF829" i="11"/>
  <c r="T829" i="11"/>
  <c r="R829" i="11"/>
  <c r="P829" i="11"/>
  <c r="J829" i="11"/>
  <c r="BE829" i="11" s="1"/>
  <c r="BK816" i="11"/>
  <c r="BI816" i="11"/>
  <c r="BH816" i="11"/>
  <c r="BG816" i="11"/>
  <c r="BF816" i="11"/>
  <c r="T816" i="11"/>
  <c r="R816" i="11"/>
  <c r="P816" i="11"/>
  <c r="J816" i="11"/>
  <c r="BE816" i="11" s="1"/>
  <c r="BK806" i="11"/>
  <c r="BI806" i="11"/>
  <c r="BH806" i="11"/>
  <c r="BG806" i="11"/>
  <c r="BF806" i="11"/>
  <c r="T806" i="11"/>
  <c r="R806" i="11"/>
  <c r="P806" i="11"/>
  <c r="J806" i="11"/>
  <c r="BE806" i="11" s="1"/>
  <c r="BK804" i="11"/>
  <c r="BI804" i="11"/>
  <c r="BH804" i="11"/>
  <c r="BG804" i="11"/>
  <c r="BF804" i="11"/>
  <c r="T804" i="11"/>
  <c r="R804" i="11"/>
  <c r="P804" i="11"/>
  <c r="J804" i="11"/>
  <c r="BE804" i="11" s="1"/>
  <c r="BK798" i="11"/>
  <c r="BI798" i="11"/>
  <c r="BH798" i="11"/>
  <c r="BG798" i="11"/>
  <c r="BF798" i="11"/>
  <c r="T798" i="11"/>
  <c r="R798" i="11"/>
  <c r="P798" i="11"/>
  <c r="J798" i="11"/>
  <c r="BE798" i="11" s="1"/>
  <c r="BK793" i="11"/>
  <c r="BI793" i="11"/>
  <c r="BH793" i="11"/>
  <c r="BG793" i="11"/>
  <c r="BF793" i="11"/>
  <c r="T793" i="11"/>
  <c r="R793" i="11"/>
  <c r="P793" i="11"/>
  <c r="J793" i="11"/>
  <c r="BE793" i="11" s="1"/>
  <c r="BK787" i="11"/>
  <c r="BI787" i="11"/>
  <c r="BH787" i="11"/>
  <c r="BG787" i="11"/>
  <c r="BF787" i="11"/>
  <c r="T787" i="11"/>
  <c r="R787" i="11"/>
  <c r="P787" i="11"/>
  <c r="J787" i="11"/>
  <c r="BE787" i="11" s="1"/>
  <c r="BK783" i="11"/>
  <c r="BI783" i="11"/>
  <c r="BH783" i="11"/>
  <c r="BG783" i="11"/>
  <c r="BF783" i="11"/>
  <c r="BE783" i="11"/>
  <c r="T783" i="11"/>
  <c r="R783" i="11"/>
  <c r="P783" i="11"/>
  <c r="J783" i="11"/>
  <c r="BK720" i="11"/>
  <c r="BI720" i="11"/>
  <c r="BH720" i="11"/>
  <c r="BG720" i="11"/>
  <c r="BF720" i="11"/>
  <c r="T720" i="11"/>
  <c r="R720" i="11"/>
  <c r="P720" i="11"/>
  <c r="J720" i="11"/>
  <c r="BE720" i="11" s="1"/>
  <c r="BK657" i="11"/>
  <c r="BI657" i="11"/>
  <c r="BH657" i="11"/>
  <c r="BG657" i="11"/>
  <c r="BF657" i="11"/>
  <c r="T657" i="11"/>
  <c r="R657" i="11"/>
  <c r="P657" i="11"/>
  <c r="J657" i="11"/>
  <c r="BE657" i="11" s="1"/>
  <c r="BK606" i="11"/>
  <c r="BI606" i="11"/>
  <c r="BH606" i="11"/>
  <c r="BG606" i="11"/>
  <c r="BF606" i="11"/>
  <c r="T606" i="11"/>
  <c r="R606" i="11"/>
  <c r="P606" i="11"/>
  <c r="J606" i="11"/>
  <c r="BE606" i="11" s="1"/>
  <c r="BK555" i="11"/>
  <c r="BI555" i="11"/>
  <c r="BH555" i="11"/>
  <c r="BG555" i="11"/>
  <c r="BF555" i="11"/>
  <c r="T555" i="11"/>
  <c r="R555" i="11"/>
  <c r="P555" i="11"/>
  <c r="J555" i="11"/>
  <c r="BE555" i="11" s="1"/>
  <c r="BK492" i="11"/>
  <c r="BI492" i="11"/>
  <c r="BH492" i="11"/>
  <c r="BG492" i="11"/>
  <c r="BF492" i="11"/>
  <c r="T492" i="11"/>
  <c r="R492" i="11"/>
  <c r="P492" i="11"/>
  <c r="J492" i="11"/>
  <c r="BE492" i="11" s="1"/>
  <c r="BK441" i="11"/>
  <c r="BI441" i="11"/>
  <c r="BH441" i="11"/>
  <c r="BG441" i="11"/>
  <c r="BF441" i="11"/>
  <c r="T441" i="11"/>
  <c r="R441" i="11"/>
  <c r="P441" i="11"/>
  <c r="J441" i="11"/>
  <c r="BE441" i="11" s="1"/>
  <c r="BK378" i="11"/>
  <c r="BI378" i="11"/>
  <c r="BH378" i="11"/>
  <c r="BG378" i="11"/>
  <c r="BF378" i="11"/>
  <c r="T378" i="11"/>
  <c r="R378" i="11"/>
  <c r="P378" i="11"/>
  <c r="J378" i="11"/>
  <c r="BE378" i="11" s="1"/>
  <c r="BK332" i="11"/>
  <c r="BI332" i="11"/>
  <c r="BH332" i="11"/>
  <c r="BG332" i="11"/>
  <c r="BF332" i="11"/>
  <c r="T332" i="11"/>
  <c r="R332" i="11"/>
  <c r="P332" i="11"/>
  <c r="J332" i="11"/>
  <c r="BE332" i="11" s="1"/>
  <c r="BK286" i="11"/>
  <c r="BI286" i="11"/>
  <c r="BH286" i="11"/>
  <c r="BG286" i="11"/>
  <c r="BF286" i="11"/>
  <c r="T286" i="11"/>
  <c r="R286" i="11"/>
  <c r="P286" i="11"/>
  <c r="J286" i="11"/>
  <c r="BE286" i="11" s="1"/>
  <c r="BK240" i="11"/>
  <c r="BI240" i="11"/>
  <c r="BH240" i="11"/>
  <c r="BG240" i="11"/>
  <c r="BF240" i="11"/>
  <c r="T240" i="11"/>
  <c r="R240" i="11"/>
  <c r="P240" i="11"/>
  <c r="J240" i="11"/>
  <c r="BE240" i="11" s="1"/>
  <c r="BK167" i="11"/>
  <c r="BI167" i="11"/>
  <c r="BH167" i="11"/>
  <c r="BG167" i="11"/>
  <c r="BF167" i="11"/>
  <c r="T167" i="11"/>
  <c r="R167" i="11"/>
  <c r="P167" i="11"/>
  <c r="J167" i="11"/>
  <c r="BE167" i="11" s="1"/>
  <c r="BK153" i="11"/>
  <c r="BI153" i="11"/>
  <c r="BH153" i="11"/>
  <c r="BG153" i="11"/>
  <c r="BF153" i="11"/>
  <c r="T153" i="11"/>
  <c r="R153" i="11"/>
  <c r="P153" i="11"/>
  <c r="J153" i="11"/>
  <c r="BE153" i="11" s="1"/>
  <c r="BK139" i="11"/>
  <c r="BI139" i="11"/>
  <c r="BH139" i="11"/>
  <c r="BG139" i="11"/>
  <c r="BF139" i="11"/>
  <c r="T139" i="11"/>
  <c r="R139" i="11"/>
  <c r="P139" i="11"/>
  <c r="J139" i="11"/>
  <c r="BE139" i="11" s="1"/>
  <c r="BK125" i="11"/>
  <c r="BI125" i="11"/>
  <c r="BH125" i="11"/>
  <c r="BG125" i="11"/>
  <c r="BF125" i="11"/>
  <c r="T125" i="11"/>
  <c r="R125" i="11"/>
  <c r="P125" i="11"/>
  <c r="J125" i="11"/>
  <c r="BE125" i="11" s="1"/>
  <c r="BK109" i="11"/>
  <c r="BI109" i="11"/>
  <c r="BH109" i="11"/>
  <c r="BG109" i="11"/>
  <c r="BF109" i="11"/>
  <c r="T109" i="11"/>
  <c r="R109" i="11"/>
  <c r="P109" i="11"/>
  <c r="J109" i="11"/>
  <c r="BE109" i="11" s="1"/>
  <c r="BK101" i="11"/>
  <c r="BI101" i="11"/>
  <c r="BH101" i="11"/>
  <c r="BG101" i="11"/>
  <c r="BF101" i="11"/>
  <c r="T101" i="11"/>
  <c r="R101" i="11"/>
  <c r="P101" i="11"/>
  <c r="J101" i="11"/>
  <c r="BE101" i="11" s="1"/>
  <c r="BK95" i="11"/>
  <c r="BI95" i="11"/>
  <c r="BH95" i="11"/>
  <c r="BG95" i="11"/>
  <c r="BF95" i="11"/>
  <c r="T95" i="11"/>
  <c r="R95" i="11"/>
  <c r="P95" i="11"/>
  <c r="J95" i="11"/>
  <c r="BE95" i="11" s="1"/>
  <c r="J89" i="11"/>
  <c r="J88" i="11"/>
  <c r="F88" i="11"/>
  <c r="F86" i="11"/>
  <c r="E84" i="11"/>
  <c r="J55" i="11"/>
  <c r="J54" i="11"/>
  <c r="F54" i="11"/>
  <c r="F52" i="11"/>
  <c r="E50" i="11"/>
  <c r="J37" i="11"/>
  <c r="J36" i="11"/>
  <c r="J35" i="11"/>
  <c r="J18" i="11"/>
  <c r="E18" i="11"/>
  <c r="F55" i="11" s="1"/>
  <c r="J17" i="11"/>
  <c r="E7" i="11"/>
  <c r="E48" i="11" s="1"/>
  <c r="R94" i="11" l="1"/>
  <c r="T94" i="11"/>
  <c r="J34" i="11"/>
  <c r="BK943" i="11"/>
  <c r="J943" i="11" s="1"/>
  <c r="J65" i="11" s="1"/>
  <c r="BK1089" i="11"/>
  <c r="J1089" i="11" s="1"/>
  <c r="J72" i="11" s="1"/>
  <c r="T792" i="11"/>
  <c r="R865" i="11"/>
  <c r="T1038" i="11"/>
  <c r="P792" i="11"/>
  <c r="BK865" i="11"/>
  <c r="J865" i="11" s="1"/>
  <c r="J63" i="11" s="1"/>
  <c r="R1038" i="11"/>
  <c r="P94" i="11"/>
  <c r="P93" i="11" s="1"/>
  <c r="R792" i="11"/>
  <c r="P1057" i="11"/>
  <c r="P1037" i="11" s="1"/>
  <c r="P92" i="11" s="1"/>
  <c r="R1057" i="11"/>
  <c r="T1057" i="11"/>
  <c r="BK792" i="11"/>
  <c r="J792" i="11" s="1"/>
  <c r="J62" i="11" s="1"/>
  <c r="F34" i="11"/>
  <c r="F35" i="11"/>
  <c r="F36" i="11"/>
  <c r="F37" i="11"/>
  <c r="BK94" i="11"/>
  <c r="J94" i="11" s="1"/>
  <c r="J61" i="11" s="1"/>
  <c r="BK1077" i="11"/>
  <c r="J1077" i="11" s="1"/>
  <c r="J71" i="11" s="1"/>
  <c r="BK1038" i="11"/>
  <c r="J1038" i="11" s="1"/>
  <c r="J69" i="11" s="1"/>
  <c r="BK1057" i="11"/>
  <c r="J1057" i="11" s="1"/>
  <c r="J70" i="11" s="1"/>
  <c r="F89" i="11"/>
  <c r="T93" i="11"/>
  <c r="J33" i="11"/>
  <c r="F33" i="11"/>
  <c r="E82" i="11"/>
  <c r="R1037" i="11" l="1"/>
  <c r="T1037" i="11"/>
  <c r="BK93" i="11"/>
  <c r="J93" i="11" s="1"/>
  <c r="J60" i="11" s="1"/>
  <c r="BK1037" i="11"/>
  <c r="J1037" i="11" s="1"/>
  <c r="J68" i="11" s="1"/>
  <c r="R93" i="11"/>
  <c r="R92" i="11" s="1"/>
  <c r="T92" i="11"/>
  <c r="BK92" i="11" l="1"/>
  <c r="J92" i="11" s="1"/>
  <c r="AG55" i="1" s="1"/>
  <c r="J30" i="11" l="1"/>
  <c r="J39" i="11" s="1"/>
  <c r="J59" i="11"/>
  <c r="AN55" i="1"/>
  <c r="J37" i="8"/>
  <c r="J36" i="8"/>
  <c r="J35" i="8"/>
  <c r="BI88" i="8"/>
  <c r="BH88" i="8"/>
  <c r="BG88" i="8"/>
  <c r="BF88" i="8"/>
  <c r="T88" i="8"/>
  <c r="R88" i="8"/>
  <c r="P88" i="8"/>
  <c r="BI87" i="8"/>
  <c r="BH87" i="8"/>
  <c r="BG87" i="8"/>
  <c r="BF87" i="8"/>
  <c r="T87" i="8"/>
  <c r="R87" i="8"/>
  <c r="P87" i="8"/>
  <c r="BI86" i="8"/>
  <c r="BH86" i="8"/>
  <c r="BG86" i="8"/>
  <c r="BF86" i="8"/>
  <c r="T86" i="8"/>
  <c r="R86" i="8"/>
  <c r="P86" i="8"/>
  <c r="BI85" i="8"/>
  <c r="BH85" i="8"/>
  <c r="BG85" i="8"/>
  <c r="BF85" i="8"/>
  <c r="T85" i="8"/>
  <c r="R85" i="8"/>
  <c r="P85" i="8"/>
  <c r="BI84" i="8"/>
  <c r="BH84" i="8"/>
  <c r="BG84" i="8"/>
  <c r="BF84" i="8"/>
  <c r="T84" i="8"/>
  <c r="R84" i="8"/>
  <c r="P84" i="8"/>
  <c r="BI83" i="8"/>
  <c r="BH83" i="8"/>
  <c r="BG83" i="8"/>
  <c r="BF83" i="8"/>
  <c r="T83" i="8"/>
  <c r="R83" i="8"/>
  <c r="P83" i="8"/>
  <c r="BI82" i="8"/>
  <c r="BH82" i="8"/>
  <c r="BG82" i="8"/>
  <c r="BF82" i="8"/>
  <c r="T82" i="8"/>
  <c r="R82" i="8"/>
  <c r="P82" i="8"/>
  <c r="J77" i="8"/>
  <c r="F77" i="8"/>
  <c r="J76" i="8"/>
  <c r="F76" i="8"/>
  <c r="F74" i="8"/>
  <c r="E72" i="8"/>
  <c r="J55" i="8"/>
  <c r="F55" i="8"/>
  <c r="J54" i="8"/>
  <c r="F54" i="8"/>
  <c r="F52" i="8"/>
  <c r="E50" i="8"/>
  <c r="E7" i="8"/>
  <c r="E70" i="8" s="1"/>
  <c r="J37" i="7"/>
  <c r="J36" i="7"/>
  <c r="J35" i="7"/>
  <c r="BI96" i="7"/>
  <c r="BH96" i="7"/>
  <c r="BG96" i="7"/>
  <c r="BF96" i="7"/>
  <c r="T96" i="7"/>
  <c r="T95" i="7" s="1"/>
  <c r="R96" i="7"/>
  <c r="R95" i="7" s="1"/>
  <c r="P96" i="7"/>
  <c r="P95" i="7" s="1"/>
  <c r="BI93" i="7"/>
  <c r="BH93" i="7"/>
  <c r="BG93" i="7"/>
  <c r="BF93" i="7"/>
  <c r="T93" i="7"/>
  <c r="T92" i="7"/>
  <c r="R93" i="7"/>
  <c r="R92" i="7" s="1"/>
  <c r="P93" i="7"/>
  <c r="P92" i="7"/>
  <c r="BI90" i="7"/>
  <c r="BH90" i="7"/>
  <c r="BG90" i="7"/>
  <c r="BF90" i="7"/>
  <c r="T90" i="7"/>
  <c r="T89" i="7" s="1"/>
  <c r="R90" i="7"/>
  <c r="R89" i="7"/>
  <c r="P90" i="7"/>
  <c r="P89" i="7" s="1"/>
  <c r="BI87" i="7"/>
  <c r="BH87" i="7"/>
  <c r="BG87" i="7"/>
  <c r="BF87" i="7"/>
  <c r="T87" i="7"/>
  <c r="T86" i="7" s="1"/>
  <c r="R87" i="7"/>
  <c r="R86" i="7"/>
  <c r="P87" i="7"/>
  <c r="P86" i="7"/>
  <c r="J81" i="7"/>
  <c r="F81" i="7"/>
  <c r="J80" i="7"/>
  <c r="F80" i="7"/>
  <c r="F78" i="7"/>
  <c r="E76" i="7"/>
  <c r="J55" i="7"/>
  <c r="F55" i="7"/>
  <c r="J54" i="7"/>
  <c r="F54" i="7"/>
  <c r="F52" i="7"/>
  <c r="E50" i="7"/>
  <c r="J12" i="7"/>
  <c r="E7" i="7"/>
  <c r="E48" i="7" s="1"/>
  <c r="J37" i="6"/>
  <c r="J36" i="6"/>
  <c r="J35" i="6"/>
  <c r="BI144" i="6"/>
  <c r="BH144" i="6"/>
  <c r="BG144" i="6"/>
  <c r="BF144" i="6"/>
  <c r="T144" i="6"/>
  <c r="R144" i="6"/>
  <c r="P144" i="6"/>
  <c r="BI139" i="6"/>
  <c r="BH139" i="6"/>
  <c r="BG139" i="6"/>
  <c r="BF139" i="6"/>
  <c r="T139" i="6"/>
  <c r="R139" i="6"/>
  <c r="P139" i="6"/>
  <c r="BI133" i="6"/>
  <c r="BH133" i="6"/>
  <c r="BG133" i="6"/>
  <c r="BF133" i="6"/>
  <c r="T133" i="6"/>
  <c r="R133" i="6"/>
  <c r="P133" i="6"/>
  <c r="BI127" i="6"/>
  <c r="BH127" i="6"/>
  <c r="BG127" i="6"/>
  <c r="BF127" i="6"/>
  <c r="T127" i="6"/>
  <c r="R127" i="6"/>
  <c r="P127" i="6"/>
  <c r="BI122" i="6"/>
  <c r="BH122" i="6"/>
  <c r="BG122" i="6"/>
  <c r="BF122" i="6"/>
  <c r="T122" i="6"/>
  <c r="R122" i="6"/>
  <c r="P122" i="6"/>
  <c r="BI117" i="6"/>
  <c r="BH117" i="6"/>
  <c r="BG117" i="6"/>
  <c r="BF117" i="6"/>
  <c r="T117" i="6"/>
  <c r="R117" i="6"/>
  <c r="P117" i="6"/>
  <c r="BI112" i="6"/>
  <c r="BH112" i="6"/>
  <c r="BG112" i="6"/>
  <c r="BF112" i="6"/>
  <c r="T112" i="6"/>
  <c r="R112" i="6"/>
  <c r="P112" i="6"/>
  <c r="BI106" i="6"/>
  <c r="BH106" i="6"/>
  <c r="BG106" i="6"/>
  <c r="BF106" i="6"/>
  <c r="T106" i="6"/>
  <c r="T105" i="6" s="1"/>
  <c r="R106" i="6"/>
  <c r="R105" i="6" s="1"/>
  <c r="P106" i="6"/>
  <c r="P105" i="6" s="1"/>
  <c r="BI100" i="6"/>
  <c r="BH100" i="6"/>
  <c r="BG100" i="6"/>
  <c r="BF100" i="6"/>
  <c r="T100" i="6"/>
  <c r="R100" i="6"/>
  <c r="P100" i="6"/>
  <c r="BI95" i="6"/>
  <c r="BH95" i="6"/>
  <c r="BG95" i="6"/>
  <c r="BF95" i="6"/>
  <c r="T95" i="6"/>
  <c r="T94" i="6" s="1"/>
  <c r="R95" i="6"/>
  <c r="R94" i="6" s="1"/>
  <c r="P95" i="6"/>
  <c r="P94" i="6" s="1"/>
  <c r="BI92" i="6"/>
  <c r="BH92" i="6"/>
  <c r="BG92" i="6"/>
  <c r="BF92" i="6"/>
  <c r="T92" i="6"/>
  <c r="R92" i="6"/>
  <c r="P92" i="6"/>
  <c r="BI87" i="6"/>
  <c r="BH87" i="6"/>
  <c r="BG87" i="6"/>
  <c r="BF87" i="6"/>
  <c r="T87" i="6"/>
  <c r="R87" i="6"/>
  <c r="P87" i="6"/>
  <c r="J81" i="6"/>
  <c r="J80" i="6"/>
  <c r="F80" i="6"/>
  <c r="F78" i="6"/>
  <c r="E76" i="6"/>
  <c r="J55" i="6"/>
  <c r="J54" i="6"/>
  <c r="F54" i="6"/>
  <c r="F52" i="6"/>
  <c r="E50" i="6"/>
  <c r="J18" i="6"/>
  <c r="E18" i="6"/>
  <c r="F81" i="6" s="1"/>
  <c r="J17" i="6"/>
  <c r="E7" i="6"/>
  <c r="E48" i="6" s="1"/>
  <c r="J37" i="5"/>
  <c r="J36" i="5"/>
  <c r="J35" i="5"/>
  <c r="BI88" i="5"/>
  <c r="BH88" i="5"/>
  <c r="BG88" i="5"/>
  <c r="BF88" i="5"/>
  <c r="T88" i="5"/>
  <c r="R88" i="5"/>
  <c r="P88" i="5"/>
  <c r="BI84" i="5"/>
  <c r="BH84" i="5"/>
  <c r="BG84" i="5"/>
  <c r="BF84" i="5"/>
  <c r="T84" i="5"/>
  <c r="R84" i="5"/>
  <c r="P84" i="5"/>
  <c r="J78" i="5"/>
  <c r="J77" i="5"/>
  <c r="F77" i="5"/>
  <c r="F75" i="5"/>
  <c r="E73" i="5"/>
  <c r="J55" i="5"/>
  <c r="J54" i="5"/>
  <c r="F54" i="5"/>
  <c r="F52" i="5"/>
  <c r="E50" i="5"/>
  <c r="J18" i="5"/>
  <c r="E18" i="5"/>
  <c r="F55" i="5" s="1"/>
  <c r="J17" i="5"/>
  <c r="E7" i="5"/>
  <c r="E71" i="5" s="1"/>
  <c r="L50" i="1"/>
  <c r="AM50" i="1"/>
  <c r="AM49" i="1"/>
  <c r="L49" i="1"/>
  <c r="AM47" i="1"/>
  <c r="L47" i="1"/>
  <c r="L45" i="1"/>
  <c r="L44" i="1"/>
  <c r="BK85" i="8"/>
  <c r="J106" i="6"/>
  <c r="J86" i="8"/>
  <c r="J122" i="6"/>
  <c r="BK144" i="6"/>
  <c r="BK87" i="8"/>
  <c r="BK106" i="6"/>
  <c r="BK88" i="8"/>
  <c r="J88" i="5"/>
  <c r="J112" i="6"/>
  <c r="J139" i="6"/>
  <c r="J84" i="5"/>
  <c r="J83" i="8"/>
  <c r="J95" i="6"/>
  <c r="J84" i="8"/>
  <c r="BK87" i="6"/>
  <c r="J87" i="8"/>
  <c r="BK139" i="6"/>
  <c r="BK100" i="6"/>
  <c r="BK93" i="7"/>
  <c r="BK84" i="5"/>
  <c r="J100" i="6"/>
  <c r="J82" i="8"/>
  <c r="BK127" i="6"/>
  <c r="BK92" i="6"/>
  <c r="BK95" i="6"/>
  <c r="BK112" i="6"/>
  <c r="J144" i="6"/>
  <c r="J88" i="8"/>
  <c r="BK122" i="6"/>
  <c r="BK83" i="8"/>
  <c r="J87" i="6"/>
  <c r="J87" i="7"/>
  <c r="BK90" i="7"/>
  <c r="J93" i="7"/>
  <c r="J117" i="6"/>
  <c r="J96" i="7"/>
  <c r="J92" i="6"/>
  <c r="BK88" i="5"/>
  <c r="BK86" i="8"/>
  <c r="J90" i="7"/>
  <c r="BK84" i="8"/>
  <c r="BK133" i="6"/>
  <c r="J85" i="8"/>
  <c r="BK117" i="6"/>
  <c r="BK87" i="7"/>
  <c r="BK82" i="8"/>
  <c r="J127" i="6"/>
  <c r="J133" i="6"/>
  <c r="BK96" i="7"/>
  <c r="T85" i="7" l="1"/>
  <c r="T84" i="7" s="1"/>
  <c r="R85" i="7"/>
  <c r="R84" i="7"/>
  <c r="P85" i="7"/>
  <c r="P84" i="7" s="1"/>
  <c r="BK86" i="6"/>
  <c r="J86" i="6" s="1"/>
  <c r="J61" i="6" s="1"/>
  <c r="R111" i="6"/>
  <c r="T83" i="5"/>
  <c r="T82" i="5"/>
  <c r="T81" i="5" s="1"/>
  <c r="R83" i="5"/>
  <c r="R82" i="5" s="1"/>
  <c r="R81" i="5" s="1"/>
  <c r="T86" i="6"/>
  <c r="BK83" i="5"/>
  <c r="J83" i="5"/>
  <c r="J61" i="5" s="1"/>
  <c r="R86" i="6"/>
  <c r="R85" i="6"/>
  <c r="R84" i="6" s="1"/>
  <c r="P111" i="6"/>
  <c r="P83" i="5"/>
  <c r="P82" i="5"/>
  <c r="P81" i="5" s="1"/>
  <c r="T111" i="6"/>
  <c r="T85" i="6" s="1"/>
  <c r="T84" i="6" s="1"/>
  <c r="P86" i="6"/>
  <c r="P85" i="6" s="1"/>
  <c r="P84" i="6" s="1"/>
  <c r="BK111" i="6"/>
  <c r="J111" i="6" s="1"/>
  <c r="J64" i="6" s="1"/>
  <c r="BK81" i="8"/>
  <c r="J81" i="8" s="1"/>
  <c r="J60" i="8" s="1"/>
  <c r="P81" i="8"/>
  <c r="P80" i="8" s="1"/>
  <c r="R81" i="8"/>
  <c r="R80" i="8"/>
  <c r="T81" i="8"/>
  <c r="T80" i="8"/>
  <c r="BK94" i="6"/>
  <c r="J94" i="6"/>
  <c r="J62" i="6" s="1"/>
  <c r="BK105" i="6"/>
  <c r="J105" i="6" s="1"/>
  <c r="J63" i="6" s="1"/>
  <c r="BK95" i="7"/>
  <c r="J95" i="7" s="1"/>
  <c r="J64" i="7" s="1"/>
  <c r="BK86" i="7"/>
  <c r="J86" i="7" s="1"/>
  <c r="J61" i="7" s="1"/>
  <c r="BK89" i="7"/>
  <c r="J89" i="7" s="1"/>
  <c r="J62" i="7" s="1"/>
  <c r="BK92" i="7"/>
  <c r="J92" i="7" s="1"/>
  <c r="J63" i="7" s="1"/>
  <c r="E48" i="8"/>
  <c r="J74" i="8"/>
  <c r="BE85" i="8"/>
  <c r="BE82" i="8"/>
  <c r="BE86" i="8"/>
  <c r="BE88" i="8"/>
  <c r="BE83" i="8"/>
  <c r="BE84" i="8"/>
  <c r="BE87" i="8"/>
  <c r="BE87" i="7"/>
  <c r="BE96" i="7"/>
  <c r="E74" i="7"/>
  <c r="BE90" i="7"/>
  <c r="BE93" i="7"/>
  <c r="BE92" i="6"/>
  <c r="BE95" i="6"/>
  <c r="BE112" i="6"/>
  <c r="BE144" i="6"/>
  <c r="BE106" i="6"/>
  <c r="E74" i="6"/>
  <c r="BE100" i="6"/>
  <c r="BE117" i="6"/>
  <c r="BE139" i="6"/>
  <c r="F55" i="6"/>
  <c r="BE87" i="6"/>
  <c r="BE122" i="6"/>
  <c r="BE127" i="6"/>
  <c r="BE133" i="6"/>
  <c r="F78" i="5"/>
  <c r="BE84" i="5"/>
  <c r="E48" i="5"/>
  <c r="BE88" i="5"/>
  <c r="J34" i="7"/>
  <c r="F34" i="7"/>
  <c r="F37" i="8"/>
  <c r="F34" i="5"/>
  <c r="F34" i="6"/>
  <c r="F35" i="7"/>
  <c r="F36" i="8"/>
  <c r="J34" i="8"/>
  <c r="F35" i="6"/>
  <c r="F36" i="5"/>
  <c r="F37" i="5"/>
  <c r="F37" i="6"/>
  <c r="J34" i="5"/>
  <c r="J34" i="6"/>
  <c r="F37" i="7"/>
  <c r="F34" i="8"/>
  <c r="W31" i="1"/>
  <c r="F36" i="6"/>
  <c r="F35" i="8"/>
  <c r="W33" i="1"/>
  <c r="F36" i="7"/>
  <c r="F35" i="5"/>
  <c r="BK82" i="5"/>
  <c r="BK81" i="5" s="1"/>
  <c r="J81" i="5" s="1"/>
  <c r="J30" i="5" s="1"/>
  <c r="F33" i="8" l="1"/>
  <c r="F33" i="7"/>
  <c r="J33" i="5"/>
  <c r="F33" i="6"/>
  <c r="J82" i="5"/>
  <c r="J60" i="5" s="1"/>
  <c r="BK85" i="6"/>
  <c r="J33" i="8"/>
  <c r="J33" i="7"/>
  <c r="BK80" i="8"/>
  <c r="J80" i="8" s="1"/>
  <c r="BK85" i="7"/>
  <c r="J33" i="6"/>
  <c r="F33" i="5"/>
  <c r="W32" i="1"/>
  <c r="J39" i="5"/>
  <c r="J59" i="5"/>
  <c r="AG56" i="1" s="1"/>
  <c r="AN56" i="1" l="1"/>
  <c r="BK84" i="6"/>
  <c r="J84" i="6" s="1"/>
  <c r="J85" i="6"/>
  <c r="J60" i="6" s="1"/>
  <c r="J59" i="8"/>
  <c r="J30" i="8"/>
  <c r="AG59" i="1" s="1"/>
  <c r="AN59" i="1" s="1"/>
  <c r="BK84" i="7"/>
  <c r="J84" i="7" s="1"/>
  <c r="J85" i="7"/>
  <c r="J60" i="7" s="1"/>
  <c r="J59" i="6" l="1"/>
  <c r="J30" i="6"/>
  <c r="AG57" i="1" s="1"/>
  <c r="J39" i="8"/>
  <c r="J30" i="7"/>
  <c r="AG58" i="1" s="1"/>
  <c r="AN58" i="1" s="1"/>
  <c r="J59" i="7"/>
  <c r="AN57" i="1" l="1"/>
  <c r="AN54" i="1" s="1"/>
  <c r="AG54" i="1"/>
  <c r="J39" i="6"/>
  <c r="J39" i="7"/>
  <c r="AK26" i="1" l="1"/>
  <c r="W29" i="1" s="1"/>
  <c r="AK29" i="1" l="1"/>
  <c r="AK35" i="1" s="1"/>
</calcChain>
</file>

<file path=xl/sharedStrings.xml><?xml version="1.0" encoding="utf-8"?>
<sst xmlns="http://schemas.openxmlformats.org/spreadsheetml/2006/main" count="7474" uniqueCount="735">
  <si>
    <t>Export Komplet</t>
  </si>
  <si>
    <t>VZ</t>
  </si>
  <si>
    <t>2.0</t>
  </si>
  <si>
    <t>ZAMOK</t>
  </si>
  <si>
    <t>False</t>
  </si>
  <si>
    <t>{70e3b401-3064-4ca0-9b38-3c9be0ea59ae}</t>
  </si>
  <si>
    <t>0,01</t>
  </si>
  <si>
    <t>21</t>
  </si>
  <si>
    <t>12</t>
  </si>
  <si>
    <t>REKAPITULACE STAVBY</t>
  </si>
  <si>
    <t>v ---  níže se nacházejí doplnkové a pomocné údaje k sestavám  --- v</t>
  </si>
  <si>
    <t>0,001</t>
  </si>
  <si>
    <t>Kód:</t>
  </si>
  <si>
    <t>12-1114-0100</t>
  </si>
  <si>
    <t>Stavba:</t>
  </si>
  <si>
    <t>KSO:</t>
  </si>
  <si>
    <t>833 16</t>
  </si>
  <si>
    <t>CC-CZ:</t>
  </si>
  <si>
    <t>2222</t>
  </si>
  <si>
    <t>Místo:</t>
  </si>
  <si>
    <t>Koupaliště Lhotka</t>
  </si>
  <si>
    <t>Datum:</t>
  </si>
  <si>
    <t>CZ-CPV:</t>
  </si>
  <si>
    <t>45230000-8</t>
  </si>
  <si>
    <t>CZ-CPA:</t>
  </si>
  <si>
    <t>42.21.12</t>
  </si>
  <si>
    <t>Zadavatel:</t>
  </si>
  <si>
    <t>IČ:</t>
  </si>
  <si>
    <t>00063584</t>
  </si>
  <si>
    <t xml:space="preserve">Městská část Praha 4 </t>
  </si>
  <si>
    <t>DIČ:</t>
  </si>
  <si>
    <t>CZ00063584</t>
  </si>
  <si>
    <t>Zhotovitel:</t>
  </si>
  <si>
    <t/>
  </si>
  <si>
    <t xml:space="preserve"> </t>
  </si>
  <si>
    <t>Projektant:</t>
  </si>
  <si>
    <t>26475081</t>
  </si>
  <si>
    <t>Sweco, a.s.</t>
  </si>
  <si>
    <t>CZ26475081</t>
  </si>
  <si>
    <t>True</t>
  </si>
  <si>
    <t>Zpracovatel:</t>
  </si>
  <si>
    <t>Prejza, Mayerová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</si>
  <si>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</si>
  <si>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</si>
  <si>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</si>
  <si>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</si>
  <si>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</si>
  <si>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</si>
  <si>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</si>
  <si>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</si>
  <si>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</si>
  <si>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</si>
  <si>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</si>
  <si>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</si>
  <si>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</si>
  <si>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</si>
  <si>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</si>
  <si>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</si>
  <si>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Kód</t>
  </si>
  <si>
    <t>Popis</t>
  </si>
  <si>
    <t>Cena bez DPH [CZK]</t>
  </si>
  <si>
    <t>Cena s DPH [CZK]</t>
  </si>
  <si>
    <t>Typ</t>
  </si>
  <si>
    <t>Náklady stavby celkem</t>
  </si>
  <si>
    <t>D</t>
  </si>
  <si>
    <t>0</t>
  </si>
  <si>
    <t>###NOIMPORT###</t>
  </si>
  <si>
    <t>IMPORT</t>
  </si>
  <si>
    <t>{00000000-0000-0000-0000-000000000000}</t>
  </si>
  <si>
    <t>/</t>
  </si>
  <si>
    <t>SO 01</t>
  </si>
  <si>
    <t>Kalové hospodářství</t>
  </si>
  <si>
    <t>STA</t>
  </si>
  <si>
    <t>1</t>
  </si>
  <si>
    <t>{1a9e128b-3e43-4a29-b990-12cb701baff5}</t>
  </si>
  <si>
    <t>2</t>
  </si>
  <si>
    <t>SO 04</t>
  </si>
  <si>
    <t>Nakládání s bioodpadem</t>
  </si>
  <si>
    <t>{5362d697-3d80-4e6d-afc1-b030bc3e5cee}</t>
  </si>
  <si>
    <t>SO 05</t>
  </si>
  <si>
    <t>Zpevněné plochy a terénní úpravy</t>
  </si>
  <si>
    <t>{8428eee8-80ab-4e2c-8c72-50e89e539193}</t>
  </si>
  <si>
    <t>VRN</t>
  </si>
  <si>
    <t>Vedlejší rozpočtové náklady</t>
  </si>
  <si>
    <t>{3f71041f-1dec-4da7-837d-6da7e52b80b3}</t>
  </si>
  <si>
    <t>ON</t>
  </si>
  <si>
    <t>Ostatní náklady</t>
  </si>
  <si>
    <t>{56dedf75-e4f2-4c92-a8e3-e385a253b036}</t>
  </si>
  <si>
    <t>drn</t>
  </si>
  <si>
    <t>m2</t>
  </si>
  <si>
    <t>184,606</t>
  </si>
  <si>
    <t>drn_trubky</t>
  </si>
  <si>
    <t>m</t>
  </si>
  <si>
    <t>892,96</t>
  </si>
  <si>
    <t>KRYCÍ LIST SOUPISU PRACÍ</t>
  </si>
  <si>
    <t>jáma</t>
  </si>
  <si>
    <t>m3</t>
  </si>
  <si>
    <t>70,55</t>
  </si>
  <si>
    <t>rýha</t>
  </si>
  <si>
    <t>9,972</t>
  </si>
  <si>
    <t>rýha_žlab</t>
  </si>
  <si>
    <t>55,2</t>
  </si>
  <si>
    <t>Objekt:</t>
  </si>
  <si>
    <t>SO 01 - Kalové hospodářství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</si>
  <si>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</si>
  <si>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</si>
  <si>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</si>
  <si>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</si>
  <si>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</si>
  <si>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</si>
  <si>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</si>
  <si>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</si>
  <si>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</si>
  <si>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</si>
  <si>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998 - Přesun hmot</t>
  </si>
  <si>
    <t xml:space="preserve">    SKL - Skládkovné</t>
  </si>
  <si>
    <t>PSV - Práce a dodávky PSV</t>
  </si>
  <si>
    <t xml:space="preserve">    762 - Konstrukce tesařské</t>
  </si>
  <si>
    <t xml:space="preserve">    764 - Konstrukce klempířské</t>
  </si>
  <si>
    <t xml:space="preserve">    765 - Krytina skládaná</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</si>
  <si>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</si>
  <si>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</si>
  <si>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</si>
  <si>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</si>
  <si>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</si>
  <si>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</si>
  <si>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</si>
  <si>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</si>
  <si>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</si>
  <si>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</si>
  <si>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</si>
  <si>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</si>
  <si>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</si>
  <si>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</si>
  <si>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</si>
  <si>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</si>
  <si>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</si>
  <si>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</si>
  <si>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</si>
  <si>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111301111</t>
  </si>
  <si>
    <t>Sejmutí drnu tl. do 100 mm, v jakékoliv ploše</t>
  </si>
  <si>
    <t>CS ÚRS 2025 01</t>
  </si>
  <si>
    <t>4</t>
  </si>
  <si>
    <t>-1081299574</t>
  </si>
  <si>
    <t>Online PSC</t>
  </si>
  <si>
    <t>https://podminky.urs.cz/item/CS_URS_2025_01/111301111</t>
  </si>
  <si>
    <t>VV</t>
  </si>
  <si>
    <t>12-1114-0100 / KOUPALIŠTĚ LHOTKA / SO 01 - KALOVÉ HOSPODÁŘSTVÍ</t>
  </si>
  <si>
    <t>7,53*21,86" d x š travního porostu kal hosp."</t>
  </si>
  <si>
    <t>20"pro budoucí napojení živ. silnice"</t>
  </si>
  <si>
    <t>Součet</t>
  </si>
  <si>
    <t>111351111</t>
  </si>
  <si>
    <t>Sloupnutí drnu pro instalaci závlahového potrubí šířka záběru do 50 cm délky pruhu do 400 m</t>
  </si>
  <si>
    <t>1075634710</t>
  </si>
  <si>
    <t>https://podminky.urs.cz/item/CS_URS_2025_01/111351111</t>
  </si>
  <si>
    <t>"sekční potrubí" 691,65</t>
  </si>
  <si>
    <t>"tlakové potrubí" 142,11</t>
  </si>
  <si>
    <t>"přeložka závlahového potrubí" 36,12</t>
  </si>
  <si>
    <t>"původní potrubí závlahy"23,08</t>
  </si>
  <si>
    <t>3</t>
  </si>
  <si>
    <t>131213702</t>
  </si>
  <si>
    <t>Hloubení nezapažených jam ručně s urovnáním dna do předepsaného profilu a spádu v hornině třídy těžitelnosti I skupiny 3 nesoudržných</t>
  </si>
  <si>
    <t>-893384274</t>
  </si>
  <si>
    <t>https://podminky.urs.cz/item/CS_URS_2025_01/131213702</t>
  </si>
  <si>
    <t>30/70 % ručně/ strojně</t>
  </si>
  <si>
    <t>60% tř. těž. 3, 40%  tř. těž. 4</t>
  </si>
  <si>
    <t>62,55"srovnání terénu, svahování - celá jáma"</t>
  </si>
  <si>
    <t>20"prodloužení areál asfalt komunikace"*0,4"hl."</t>
  </si>
  <si>
    <t>jáma*0,3*0,6</t>
  </si>
  <si>
    <t>FIG</t>
  </si>
  <si>
    <t>Rozpad figury: jáma</t>
  </si>
  <si>
    <t>131251100</t>
  </si>
  <si>
    <t>Hloubení nezapažených jam a zářezů strojně s urovnáním dna do předepsaného profilu a spádu v hornině třídy těžitelnosti I skupiny 3 do 20 m3</t>
  </si>
  <si>
    <t>-1929830441</t>
  </si>
  <si>
    <t>https://podminky.urs.cz/item/CS_URS_2025_01/131251100</t>
  </si>
  <si>
    <t>jáma*0,7*0,6</t>
  </si>
  <si>
    <t>5</t>
  </si>
  <si>
    <t>131313702</t>
  </si>
  <si>
    <t>Hloubení nezapažených jam ručně s urovnáním dna do předepsaného profilu a spádu v hornině třídy těžitelnosti II skupiny 4 nesoudržných</t>
  </si>
  <si>
    <t>-566020676</t>
  </si>
  <si>
    <t>https://podminky.urs.cz/item/CS_URS_2025_01/131313702</t>
  </si>
  <si>
    <t>jáma*0,3*0,4</t>
  </si>
  <si>
    <t>6</t>
  </si>
  <si>
    <t>131351102</t>
  </si>
  <si>
    <t>Hloubení nezapažených jam a zářezů strojně s urovnáním dna do předepsaného profilu a spádu v hornině třídy těžitelnosti II skupiny 4 přes 20 do 50 m3</t>
  </si>
  <si>
    <t>-220236661</t>
  </si>
  <si>
    <t>https://podminky.urs.cz/item/CS_URS_2025_01/131351102</t>
  </si>
  <si>
    <t>jáma*0,7*0,4</t>
  </si>
  <si>
    <t>7</t>
  </si>
  <si>
    <t>132212132</t>
  </si>
  <si>
    <t>Hloubení nezapažených rýh šířky do 800 mm ručně s urovnáním dna do předepsaného profilu a spádu v hornině třídy těžitelnosti I skupiny 3 nesoudržných</t>
  </si>
  <si>
    <t>951685591</t>
  </si>
  <si>
    <t>https://podminky.urs.cz/item/CS_URS_2025_01/132212132</t>
  </si>
  <si>
    <t>70% tř. těž. 3, 30%  tř. těž. 4</t>
  </si>
  <si>
    <t>délka x šířka x hloubka</t>
  </si>
  <si>
    <t>6,1*0,4*0,34</t>
  </si>
  <si>
    <t>12,5*0,4*0,34</t>
  </si>
  <si>
    <t>pole</t>
  </si>
  <si>
    <t>2"strany"*8,9*0,4*0,34</t>
  </si>
  <si>
    <t>2"strany"*3,7*0,4*0,34</t>
  </si>
  <si>
    <t>patky</t>
  </si>
  <si>
    <t>0,625*0,4*0,35</t>
  </si>
  <si>
    <t>0,4*0,4*0,35</t>
  </si>
  <si>
    <t>1,45*0,4*0,35</t>
  </si>
  <si>
    <t>0,5*0,4*0,35</t>
  </si>
  <si>
    <t>2"strany"*2,8*0,4*0,35</t>
  </si>
  <si>
    <t>2"strany"*2,6*0,4*0,35</t>
  </si>
  <si>
    <t>Mezisoučet</t>
  </si>
  <si>
    <t>ŽLABY</t>
  </si>
  <si>
    <t>d x š x hl.</t>
  </si>
  <si>
    <t>95*0,2*2,3</t>
  </si>
  <si>
    <t>17,5*0,2*2,3</t>
  </si>
  <si>
    <t>7,5*0,2*2,3</t>
  </si>
  <si>
    <t>(rýha+rýha_žlab)*0,3*0,7</t>
  </si>
  <si>
    <t>Rozpad figury: rýha</t>
  </si>
  <si>
    <t>Rozpad figury: rýha_žlab</t>
  </si>
  <si>
    <t>8</t>
  </si>
  <si>
    <t>132251101</t>
  </si>
  <si>
    <t>Hloubení nezapažených rýh šířky do 800 mm strojně s urovnáním dna do předepsaného profilu a spádu v hornině třídy těžitelnosti I skupiny 3 do 20 m3</t>
  </si>
  <si>
    <t>404320264</t>
  </si>
  <si>
    <t>https://podminky.urs.cz/item/CS_URS_2025_01/132251101</t>
  </si>
  <si>
    <t>(rýha+rýha_žlab)*0,7*0,7</t>
  </si>
  <si>
    <t>9</t>
  </si>
  <si>
    <t>132312132</t>
  </si>
  <si>
    <t>Hloubení nezapažených rýh šířky do 800 mm ručně s urovnáním dna do předepsaného profilu a spádu v hornině třídy těžitelnosti II skupiny 4 nesoudržných</t>
  </si>
  <si>
    <t>45209122</t>
  </si>
  <si>
    <t>https://podminky.urs.cz/item/CS_URS_2025_01/132312132</t>
  </si>
  <si>
    <t>(rýha+rýha_žlab)*0,3*0,3</t>
  </si>
  <si>
    <t>10</t>
  </si>
  <si>
    <t>132351101</t>
  </si>
  <si>
    <t>Hloubení nezapažených rýh šířky do 800 mm strojně s urovnáním dna do předepsaného profilu a spádu v hornině třídy těžitelnosti II skupiny 4 do 20 m3</t>
  </si>
  <si>
    <t>1508420</t>
  </si>
  <si>
    <t>https://podminky.urs.cz/item/CS_URS_2025_01/132351101</t>
  </si>
  <si>
    <t>(rýha+rýha_žlab)*0,7*0,3</t>
  </si>
  <si>
    <t>11</t>
  </si>
  <si>
    <t>162351104</t>
  </si>
  <si>
    <t>Vodorovné přemístění výkopku nebo sypaniny po suchu na obvyklém dopravním prostředku, bez naložení výkopku, avšak se složením bez rozhrnutí z horniny třídy těžitelnosti I skupiny 1 až 3 na vzdálenost přes 500 do 1 000 m</t>
  </si>
  <si>
    <t>1093121353</t>
  </si>
  <si>
    <t>https://podminky.urs.cz/item/CS_URS_2025_01/162351104</t>
  </si>
  <si>
    <t>(rýha+rýha_žlab)*0,7+jáma*0,6+drn+drn_trubky"na mezideponii"</t>
  </si>
  <si>
    <t>Rozpad figury: drn</t>
  </si>
  <si>
    <t>Rozpad figury: drn_trubky</t>
  </si>
  <si>
    <t>162351124</t>
  </si>
  <si>
    <t>Vodorovné přemístění výkopku nebo sypaniny po suchu na obvyklém dopravním prostředku, bez naložení výkopku, avšak se složením bez rozhrnutí z horniny třídy těžitelnosti II skupiny 4 a 5 na vzdálenost přes 500 do 1 000 m</t>
  </si>
  <si>
    <t>-869406464</t>
  </si>
  <si>
    <t>https://podminky.urs.cz/item/CS_URS_2025_01/162351124</t>
  </si>
  <si>
    <t>(rýha+rýha_žlab)*0,3+jáma*0,4"na mezideponii"</t>
  </si>
  <si>
    <t>13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</si>
  <si>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</si>
  <si>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</si>
  <si>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-1533978319</t>
  </si>
  <si>
    <t>https://podminky.urs.cz/item/CS_URS_2025_01/162751117</t>
  </si>
  <si>
    <t>(rýha+rýha_žlab)*0,7+jáma*0,6+drn+drn_trubky"na trv.skl."</t>
  </si>
  <si>
    <t>14</t>
  </si>
  <si>
    <t>162751136</t>
  </si>
  <si>
    <t>Vodorovné přemístění výkopku nebo sypaniny po suchu na obvyklém dopravním prostředku, bez naložení výkopku, avšak se složením bez rozhrnutí z horniny třídy těžitelnosti II skupiny 4 a 5 na vzdálenost přes 8 000 do 9 000 m</t>
  </si>
  <si>
    <t>-1874447393</t>
  </si>
  <si>
    <t>https://podminky.urs.cz/item/CS_URS_2025_01/162751136</t>
  </si>
  <si>
    <t>(rýha+rýha_žlab)*0,3+jáma*0,4"na trv.skl."</t>
  </si>
  <si>
    <t>15</t>
  </si>
  <si>
    <t>167151101</t>
  </si>
  <si>
    <t>Nakládání, skládání a překládání neulehlého výkopku nebo sypaniny strojně nakládání, množství do 100 m3, z horniny třídy těžitelnosti I, skupiny 1 až 3</t>
  </si>
  <si>
    <t>-1941886280</t>
  </si>
  <si>
    <t>https://podminky.urs.cz/item/CS_URS_2025_01/167151101</t>
  </si>
  <si>
    <t>2*((rýha+rýha_žlab)*0,7+jáma*0,6)"1x na mezidep., 1x na trv skládku"</t>
  </si>
  <si>
    <t>16</t>
  </si>
  <si>
    <t>167151102</t>
  </si>
  <si>
    <t>Nakládání, skládání a překládání neulehlého výkopku nebo sypaniny strojně nakládání, množství do 100 m3, z horniny třídy těžitelnosti II, skupiny 4 a 5</t>
  </si>
  <si>
    <t>1626005223</t>
  </si>
  <si>
    <t>https://podminky.urs.cz/item/CS_URS_2025_01/167151102</t>
  </si>
  <si>
    <t>2*((rýha+rýha_žlab)*0,3+jáma*0,4+drn+drn_trubky)"1x na mezidep., 1x na trv skládku"</t>
  </si>
  <si>
    <t>17</t>
  </si>
  <si>
    <t>171251201</t>
  </si>
  <si>
    <t>Uložení sypaniny na skládky nebo meziskládky bez hutnění s upravením uložené sypaniny do předepsaného tvaru</t>
  </si>
  <si>
    <t>-1330229701</t>
  </si>
  <si>
    <t>https://podminky.urs.cz/item/CS_URS_2025_01/171251201</t>
  </si>
  <si>
    <t>rýha+rýha_žlab+jáma+drn+drn_trubky</t>
  </si>
  <si>
    <t>18</t>
  </si>
  <si>
    <t>18230311r</t>
  </si>
  <si>
    <t>Doplnění zeminy nebo substrátu na travnatých plochách tloušťky do 150 mm v rovině nebo na svahu do 1:5</t>
  </si>
  <si>
    <t>r-položka</t>
  </si>
  <si>
    <t>2015836406</t>
  </si>
  <si>
    <t>"kalová pole 2x - výplň" (3,00*2,00)*2</t>
  </si>
  <si>
    <t>19</t>
  </si>
  <si>
    <t>M</t>
  </si>
  <si>
    <t>1032110r</t>
  </si>
  <si>
    <t>půdní substrát</t>
  </si>
  <si>
    <t>-1205030248</t>
  </si>
  <si>
    <t>"kalová pole 2x - výplň" (3,00*2,00*0,15)*2</t>
  </si>
  <si>
    <t>1,8*0,051 'Přepočtené koeficientem množství</t>
  </si>
  <si>
    <t>Zakládání</t>
  </si>
  <si>
    <t>20</t>
  </si>
  <si>
    <t>212755214</t>
  </si>
  <si>
    <t>Trativody bez lože a obsypu z drenážních trubek plastových flexibilních DN 100 mm</t>
  </si>
  <si>
    <t>1447850513</t>
  </si>
  <si>
    <t>https://podminky.urs.cz/item/CS_URS_2025_01/212755214</t>
  </si>
  <si>
    <t>"kalová pole 2x" (2,00*7)*2</t>
  </si>
  <si>
    <t>213141111</t>
  </si>
  <si>
    <t>Zřízení vrstvy z geotextilie filtrační, separační, odvodňovací, ochranné, výztužné nebo protierozní v rovině nebo ve sklonu do 1:5, šířky do 3 m</t>
  </si>
  <si>
    <t>-1271923050</t>
  </si>
  <si>
    <t>https://podminky.urs.cz/item/CS_URS_2025_01/213141111</t>
  </si>
  <si>
    <t>"kalová pole 2x" (3,30*2,30)*2</t>
  </si>
  <si>
    <t>"sedimentační vany" 10,30*4,50</t>
  </si>
  <si>
    <t>22</t>
  </si>
  <si>
    <t>69311095</t>
  </si>
  <si>
    <t>geotextilie netkaná separační, ochranná, filtrační, drenážní PES 1000g/m2</t>
  </si>
  <si>
    <t>-400539073</t>
  </si>
  <si>
    <t>61,53*1,1845 'Přepočtené koeficientem množství</t>
  </si>
  <si>
    <t>23</t>
  </si>
  <si>
    <t>274321311</t>
  </si>
  <si>
    <t>Základy z betonu železového (bez výztuže) pasy z betonu bez zvláštních nároků na prostředí tř. C 16/20</t>
  </si>
  <si>
    <t>46010233</t>
  </si>
  <si>
    <t>https://podminky.urs.cz/item/CS_URS_2025_01/274321311</t>
  </si>
  <si>
    <t>"kalová pole 2x" (3,60*0,40*0,35*2+1,80*0,40*0,35*2)*2</t>
  </si>
  <si>
    <t>"sedimentační vany" 9,70*0,40*0,35*2+2,90*0,40*0,35*2</t>
  </si>
  <si>
    <t>"lamelové zakrytí - pasy pod plotem"(1,8+1+13,05+6,25+0,8+1+1,8)"součet délek"*0,8"šířka"*0,35"výška"</t>
  </si>
  <si>
    <t>"vyvýšené patky"12*"kusů"(2*0,3"délka"+2*0,3"šířka")*0,7"výška"</t>
  </si>
  <si>
    <t>"základ pas"2*"delší strany"6"délka"*0,9"výška"+1*"strana na konci"0,3"délka"*0,9"výška"</t>
  </si>
  <si>
    <t>"základ pas"2*"delší strany"12,91"délka"*0,9"výška"+1*"strana na konci"0,3"délka"*0,9"výška"</t>
  </si>
  <si>
    <t>24</t>
  </si>
  <si>
    <t>274356021</t>
  </si>
  <si>
    <t>Bednění základů z betonu prostého nebo železového pasů pro plochy rovinné zřízení</t>
  </si>
  <si>
    <t>695973033</t>
  </si>
  <si>
    <t>https://podminky.urs.cz/item/CS_URS_2025_01/274356021</t>
  </si>
  <si>
    <t>"přesah bednění 0,10 m</t>
  </si>
  <si>
    <t>"kalová pole 2x - pasy - vnější bednění" ((3,60*2+2,60*2)*0,45)*2</t>
  </si>
  <si>
    <t>"kalová pole 2x - pasy - vnitřní bednění" ((2,80*2+1,80*2)*0,45)*2</t>
  </si>
  <si>
    <t>"sedimentační vany - pasy - vnější bednění" (9,70*2+3,70*2)*0,45</t>
  </si>
  <si>
    <t>"sedimentační vany - pasy - vnější bednění" (8,90*2+2,90*2)*0,45</t>
  </si>
  <si>
    <t>"lamelové zakrytí"((2*1,8+2*0,8)+(2*1+2*0,8)+(2*13,05+2*0,8)+(2*6,25+2*0,8)+(2*0,8+2*0,8)+(2*1+2*0,8)+(2*1,8+2*0,8))"součet délek/šířek"*0,35"výška"</t>
  </si>
  <si>
    <t>12*"kusů"(2*0,3"délka"+2*0,3"šířka")*0,7"výška""vyvýšené patky"</t>
  </si>
  <si>
    <t>2*"delší strany"6"délka"*0,9"výška"+1*"strana na konci"0,3"délka"*0,9"výška"</t>
  </si>
  <si>
    <t>2*"delší strany"12,91"délka"*0,9"výška"+1*"strana na konci"0,3"délka"*0,9"výška"</t>
  </si>
  <si>
    <t>25</t>
  </si>
  <si>
    <t>274356022</t>
  </si>
  <si>
    <t>Bednění základů z betonu prostého nebo železového pasů pro plochy rovinné odstranění</t>
  </si>
  <si>
    <t>460937874</t>
  </si>
  <si>
    <t>https://podminky.urs.cz/item/CS_URS_2025_01/274356022</t>
  </si>
  <si>
    <t>26</t>
  </si>
  <si>
    <t>275321311</t>
  </si>
  <si>
    <t>Základy z betonu železového (bez výztuže) patky z betonu bez zvláštních nároků na prostředí tř. C 16/20</t>
  </si>
  <si>
    <t>-1829804715</t>
  </si>
  <si>
    <t>https://podminky.urs.cz/item/CS_URS_2025_01/275321311</t>
  </si>
  <si>
    <t>"lamelové zakrytí - plot" 0,40*0,40*0,35*5</t>
  </si>
  <si>
    <t>27</t>
  </si>
  <si>
    <t>275356021</t>
  </si>
  <si>
    <t>Bednění základů z betonu prostého nebo železového patek pro plochy rovinné zřízení</t>
  </si>
  <si>
    <t>-581786322</t>
  </si>
  <si>
    <t>https://podminky.urs.cz/item/CS_URS_2025_01/275356021</t>
  </si>
  <si>
    <t>"lamelové zakrytí - plot" (0,40*4*5)*0,45</t>
  </si>
  <si>
    <t>28</t>
  </si>
  <si>
    <t>275356022</t>
  </si>
  <si>
    <t>Bednění základů z betonu prostého nebo železového patek pro plochy rovinné odstranění</t>
  </si>
  <si>
    <t>1294014574</t>
  </si>
  <si>
    <t>https://podminky.urs.cz/item/CS_URS_2025_01/275356022</t>
  </si>
  <si>
    <t>29</t>
  </si>
  <si>
    <t>279113132</t>
  </si>
  <si>
    <t>Základové zdi z tvárnic ztraceného bednění včetně výplně z betonu bez zvláštních nároků na vliv prostředí třídy C 16/20, tloušťky zdiva přes 150 do 200 mm</t>
  </si>
  <si>
    <t>-1861157886</t>
  </si>
  <si>
    <t>https://podminky.urs.cz/item/CS_URS_2025_01/279113132</t>
  </si>
  <si>
    <t>"kalová pole 2x" ((3,40*2+2,00*2)*0,60)*2</t>
  </si>
  <si>
    <t>"sedimentační vany" 6,55*2+3,10*0,40+3,10*0,60</t>
  </si>
  <si>
    <t>30</t>
  </si>
  <si>
    <t>279113134</t>
  </si>
  <si>
    <t>Základové zdi z tvárnic ztraceného bednění včetně výplně z betonu bez zvláštních nároků na vliv prostředí třídy C 16/20, tloušťky zdiva přes 250 do 300 mm</t>
  </si>
  <si>
    <t>1877882515</t>
  </si>
  <si>
    <t>https://podminky.urs.cz/item/CS_URS_2025_01/279113134</t>
  </si>
  <si>
    <t>"lamelové zakrytí - plot" (6,00+12,00)*0,80+0,60*0,30*12</t>
  </si>
  <si>
    <t>31</t>
  </si>
  <si>
    <t>274361821</t>
  </si>
  <si>
    <t>Výztuž základů pasů z betonářské oceli 10 505 (R) nebo BSt 500</t>
  </si>
  <si>
    <t>t</t>
  </si>
  <si>
    <t>-549466276</t>
  </si>
  <si>
    <t>https://podminky.urs.cz/item/CS_URS_2025_01/274361821</t>
  </si>
  <si>
    <t>"základové pasy - 120 kg/m3" 9,765*0,12</t>
  </si>
  <si>
    <t>"základové patky - 120 kg/m3" 0,280*0,12</t>
  </si>
  <si>
    <t>"ztracené bednění tvárnice 200 - vodorovné R12 - 0,888 kg/bm" (((5,30+5,30)*2*2)+(3,50*2)+((3,50+4,25+4,25)*2*3)+((3,40*2*2+2,40*2*2)*2*2))*0,888/1000</t>
  </si>
  <si>
    <t>"ztracené bednění tvárnice 200 - svislé R12 - 0,888 kg/bm" (96*0,80+86*0,60+26*0,40+92*0,60*2)*0,888/1000</t>
  </si>
  <si>
    <t>"ztracené bednění tvárnice 300 - vodorovné R12 - 0,888 kg/bm" ((5,80+12,15+0,30*12)*2*3)*0,888/1000</t>
  </si>
  <si>
    <t>"ztracené bednění tvárnice 300 - svislé R12 - 0,888 kg/bm" (144*0,80+30*0,60)*0,888/1000</t>
  </si>
  <si>
    <t>Svislé a kompletní konstrukce</t>
  </si>
  <si>
    <t>32</t>
  </si>
  <si>
    <t>338171115</t>
  </si>
  <si>
    <t>Montáž sloupků a vzpěr plotových ocelových trubkových nebo profilovaných výšky do 2 m ukotvením k pevnému podkladu</t>
  </si>
  <si>
    <t>kus</t>
  </si>
  <si>
    <t>-343572287</t>
  </si>
  <si>
    <t>https://podminky.urs.cz/item/CS_URS_2025_01/338171115</t>
  </si>
  <si>
    <t>"lamelové zakrytí - plot - včetně kotevních prvků  a patních plechů - sloupky" 6</t>
  </si>
  <si>
    <t>33</t>
  </si>
  <si>
    <t>14550304</t>
  </si>
  <si>
    <t>profil ocelový svařovaný jakost S235 průřez čtvercový 100x100x10mm</t>
  </si>
  <si>
    <t>-648574019</t>
  </si>
  <si>
    <t>"váha 24,84 kg/m; včetně 5 % prořezu</t>
  </si>
  <si>
    <t>"lamelové zakrytí - plot" (6*1,80*0,0248)*1,05</t>
  </si>
  <si>
    <t>34</t>
  </si>
  <si>
    <t>338171125</t>
  </si>
  <si>
    <t>Montáž sloupků a vzpěr plotových ocelových trubkových nebo profilovaných výšky přes 2 do 2,6 m ukotvením k pevnému podkladu</t>
  </si>
  <si>
    <t>-989893352</t>
  </si>
  <si>
    <t>https://podminky.urs.cz/item/CS_URS_2025_01/338171125</t>
  </si>
  <si>
    <t>"lamelové zakrytí - plot - včetně kotevních prvků a patních plechů - sloupky" 12</t>
  </si>
  <si>
    <t>35</t>
  </si>
  <si>
    <t>1520875187</t>
  </si>
  <si>
    <t>"lamelové zakrytí - plot" ((4*2,16+4*2,41+4*2,66)*0,0248)*1,05</t>
  </si>
  <si>
    <t>36</t>
  </si>
  <si>
    <t>33817112r</t>
  </si>
  <si>
    <t>Montáž rámové konstrukce pro oplocení</t>
  </si>
  <si>
    <t>-1005433165</t>
  </si>
  <si>
    <t>"rámová konstrukce pro oplocení - včetně kotevních prvků a styčníkových plechů" 68</t>
  </si>
  <si>
    <t>37</t>
  </si>
  <si>
    <t>14550250</t>
  </si>
  <si>
    <t>profil ocelový svařovaný jakost S235 průřez čtvercový 50x50x5mm</t>
  </si>
  <si>
    <t>-1183726138</t>
  </si>
  <si>
    <t>"váha 6,72 kg/m; včetně 5 % prořezu</t>
  </si>
  <si>
    <t>"lamelové zakrytí - rámová konstrukce plotu" ((1,60*2)*0,0067)*1,05</t>
  </si>
  <si>
    <t>38</t>
  </si>
  <si>
    <t>13011054</t>
  </si>
  <si>
    <t>úhelník ocelový nerovnostranný jakost S235JR (11 375) 80x40x6mm</t>
  </si>
  <si>
    <t>-1170276918</t>
  </si>
  <si>
    <t>"váha 5,41 kg/m; včetně 5 % prořezu</t>
  </si>
  <si>
    <t>"lamelové zakrytí - rámová konstrukce plotu" ((2,75*8+3,00*8+3,10*8+0,95*2+0,85*2)*0,0054)*1,05</t>
  </si>
  <si>
    <t>39</t>
  </si>
  <si>
    <t>13011066</t>
  </si>
  <si>
    <t>úhelník ocelový rovnostranný jakost S235JR (11 375) 60x60x5mm</t>
  </si>
  <si>
    <t>-811429065</t>
  </si>
  <si>
    <t>"váha 4,57 kg/m; včetně 5 % prořezu</t>
  </si>
  <si>
    <t>"lamelové zakrytí - rámová konstrukce plotu" ((2,86*4+3,08*4+3,33*4+3,10*2+0,95+1,03*2)*0,0046)*1,05</t>
  </si>
  <si>
    <t>40</t>
  </si>
  <si>
    <t>348262404</t>
  </si>
  <si>
    <t>Ploty z betonových bloků - systém suchého zdění ukončení plotové zdi krycí deskou lepenou mrazuvzdorným lepidlem hladkou přírodní (šedou)</t>
  </si>
  <si>
    <t>-1306516063</t>
  </si>
  <si>
    <t>https://podminky.urs.cz/item/CS_URS_2025_01/348262404</t>
  </si>
  <si>
    <t>"kalová pole 2x" (3,60*2+2,00*2)*2</t>
  </si>
  <si>
    <t>"sedimentační vany" 4,20*2+5,30*2+3,30*2</t>
  </si>
  <si>
    <t>"lamelové zakrytí - plot" 5,80+12,20</t>
  </si>
  <si>
    <t>41</t>
  </si>
  <si>
    <t>348501212</t>
  </si>
  <si>
    <t>Osazení oplocení na sloupky v osové vzdálenosti do 4 m výšky přes 1 do 2 m z latí</t>
  </si>
  <si>
    <t>899708359</t>
  </si>
  <si>
    <t>https://podminky.urs.cz/item/CS_URS_2025_01/348501212</t>
  </si>
  <si>
    <t>"lamelové zakrytí - plot" 5,80+12,40+7,50*2+5,80</t>
  </si>
  <si>
    <t>42</t>
  </si>
  <si>
    <t>6123101r</t>
  </si>
  <si>
    <t>pole plotové z dřevěných planěk rovných tl 40mm</t>
  </si>
  <si>
    <t>-1286043635</t>
  </si>
  <si>
    <t>"lamelové zakrytí - plot" (5,80+12,40)*1,50+(7,50*2+5,80)*2,30</t>
  </si>
  <si>
    <t>75,14*1,05 'Přepočtené koeficientem množství</t>
  </si>
  <si>
    <t>43</t>
  </si>
  <si>
    <t>38638111r</t>
  </si>
  <si>
    <t>Sedimentační vana</t>
  </si>
  <si>
    <t>329387050</t>
  </si>
  <si>
    <t>"sedimentační vana" 4</t>
  </si>
  <si>
    <t>Vodorovné konstrukce</t>
  </si>
  <si>
    <t>44</t>
  </si>
  <si>
    <t>451573111</t>
  </si>
  <si>
    <t>Lože pod potrubí, stoky a drobné objekty v otevřeném výkopu z písku a štěrkopísku do 63 mm</t>
  </si>
  <si>
    <t>-1762838091</t>
  </si>
  <si>
    <t>https://podminky.urs.cz/item/CS_URS_2025_01/451573111</t>
  </si>
  <si>
    <t>rýha_žlab/0,23"hl.výkopu"*0,1"tl. lože"</t>
  </si>
  <si>
    <t>lože</t>
  </si>
  <si>
    <t>Rozpad figury: lože</t>
  </si>
  <si>
    <t>Úpravy povrchů, podlahy a osazování výplní</t>
  </si>
  <si>
    <t>45</t>
  </si>
  <si>
    <t>62861361r</t>
  </si>
  <si>
    <t>Žárové zinkování dílů ocelových konstrukcí hmotnosti do 100 kg</t>
  </si>
  <si>
    <t>kg</t>
  </si>
  <si>
    <t>854124479</t>
  </si>
  <si>
    <t>"lamelové zakrytí - plot" (6*1,80*24,84)*1,05</t>
  </si>
  <si>
    <t>"lamelové zakrytí - plot" ((4*2,16+4*2,41+4*2,66)*24,84)*1,05</t>
  </si>
  <si>
    <t>"lamelové zakrytí - rámová konstrukce plotu" ((1,60*2)*6,72)*1,05</t>
  </si>
  <si>
    <t>"lamelové zakrytí - rámová konstrukce plotu" ((2,75*8+3,00*8+3,10*8+0,95*2+0,85*2)*5,41)*1,05</t>
  </si>
  <si>
    <t>"lamelové zakrytí - rámová konstrukce plotu" ((2,86*4+3,08*4+3,33*4+3,10*2+0,95+1,03*2)*4,57)*1,05</t>
  </si>
  <si>
    <t>46</t>
  </si>
  <si>
    <t>635111141</t>
  </si>
  <si>
    <t>Násyp ze štěrkopísku, písku nebo kameniva pod podlahy s udusáním a urovnáním povrchu z kameniva hrubého 8-16</t>
  </si>
  <si>
    <t>-1155516692</t>
  </si>
  <si>
    <t>https://podminky.urs.cz/item/CS_URS_2025_01/635111141</t>
  </si>
  <si>
    <t>"kalová pole 2x" (3,00*2,00*0,20)*2</t>
  </si>
  <si>
    <t>"sedimentační vany" 18,30</t>
  </si>
  <si>
    <t>47</t>
  </si>
  <si>
    <t>637211131</t>
  </si>
  <si>
    <t>Okapový chodník z dlaždic betonových do kameniva s vyplněním spár drobným kamenivem, tl. dlaždic 40 mm</t>
  </si>
  <si>
    <t>-1958164372</t>
  </si>
  <si>
    <t>https://podminky.urs.cz/item/CS_URS_2025_01/637211131</t>
  </si>
  <si>
    <t>"sedimentační vany" 0,90*4,00*2+0,90*3,00</t>
  </si>
  <si>
    <t>48</t>
  </si>
  <si>
    <t>637311131</t>
  </si>
  <si>
    <t>Okapový chodník z obrubníků betonových zahradních, se zalitím spár cementovou maltou do lože z betonu prostého</t>
  </si>
  <si>
    <t>-1611573215</t>
  </si>
  <si>
    <t>https://podminky.urs.cz/item/CS_URS_2025_01/637311131</t>
  </si>
  <si>
    <t>"sedimentační vany" 3,30*2</t>
  </si>
  <si>
    <t>998</t>
  </si>
  <si>
    <t>Přesun hmot</t>
  </si>
  <si>
    <t>49</t>
  </si>
  <si>
    <t>998232110</t>
  </si>
  <si>
    <t>Přesun hmot pro oplocení se svislou nosnou konstrukcí zděnou z cihel, tvárnic, bloků, popř. kovovou nebo dřevěnou vodorovná dopravní vzdálenost do 50 m, pro oplocení výšky do 3 m</t>
  </si>
  <si>
    <t>-1167017292</t>
  </si>
  <si>
    <t>https://podminky.urs.cz/item/CS_URS_2025_01/998232110</t>
  </si>
  <si>
    <t>50</t>
  </si>
  <si>
    <t>998232121</t>
  </si>
  <si>
    <t>Přesun hmot pro oplocení se svislou nosnou konstrukcí zděnou z cihel, tvárnic, bloků, popř. kovovou nebo dřevěnou Příplatek k ceně za zvětšený přesun přes vymezenou vodorovnou dopravní vzdálenost do 1000 m</t>
  </si>
  <si>
    <t>1864798060</t>
  </si>
  <si>
    <t>https://podminky.urs.cz/item/CS_URS_2025_01/998232121</t>
  </si>
  <si>
    <t>SKL</t>
  </si>
  <si>
    <t>Skládkovné</t>
  </si>
  <si>
    <t>51</t>
  </si>
  <si>
    <t>997221873</t>
  </si>
  <si>
    <t>Poplatek za uložení stavebního odpadu na recyklační skládce (skládkovné) zeminy a kamení zatříděného do Katalogu odpadů pod kódem 17 05 04</t>
  </si>
  <si>
    <t>1218467726</t>
  </si>
  <si>
    <t>https://podminky.urs.cz/item/CS_URS_2025_01/997221873</t>
  </si>
  <si>
    <t>(rýha+rýha_žlab+jáma+drn+drn_trubky)*1,7</t>
  </si>
  <si>
    <t>PSV</t>
  </si>
  <si>
    <t>Práce a dodávky PSV</t>
  </si>
  <si>
    <t>762</t>
  </si>
  <si>
    <t>Konstrukce tesařské</t>
  </si>
  <si>
    <t>52</t>
  </si>
  <si>
    <t>762342511</t>
  </si>
  <si>
    <t>Montáž laťování montáž kontralatí na podklad bez tepelné izolace</t>
  </si>
  <si>
    <t>1429744242</t>
  </si>
  <si>
    <t>https://podminky.urs.cz/item/CS_URS_2025_01/762342511</t>
  </si>
  <si>
    <t>"lamelové zakrytí - konstrukce pro zastřešení - včetně kotevních prvků" 1,5*146+1,9*82+2,1*23+2,3*60"délka 1 kusu x počet kusů"</t>
  </si>
  <si>
    <t>53</t>
  </si>
  <si>
    <t>60514106</t>
  </si>
  <si>
    <t>řezivo jehličnaté lať pevnostní třída S10-13 průřez 40x60mm</t>
  </si>
  <si>
    <t>-1298743341</t>
  </si>
  <si>
    <t xml:space="preserve">"lamelové zakrytí - konstrukce pro zastřešení - včetně kotevních prvků" </t>
  </si>
  <si>
    <t>d x š x délka 1 ks x počet kusů</t>
  </si>
  <si>
    <t>"T 01" 0,04*0,06*1,5*146</t>
  </si>
  <si>
    <t>"T 02" 0,04*0,06*1,9*82</t>
  </si>
  <si>
    <t>"T 04"0,04*0,06*2,1*23</t>
  </si>
  <si>
    <t>"T 03"0,04*0,06*2,3*60</t>
  </si>
  <si>
    <t>54</t>
  </si>
  <si>
    <t>998762111</t>
  </si>
  <si>
    <t>Přesun hmot pro konstrukce tesařské stanovený z hmotnosti přesunovaného materiálu vodorovná dopravní vzdálenost do 50 m s omezením mechanizace v objektech výšky do 6 m</t>
  </si>
  <si>
    <t>-1551949533</t>
  </si>
  <si>
    <t>https://podminky.urs.cz/item/CS_URS_2025_01/998762111</t>
  </si>
  <si>
    <t>55</t>
  </si>
  <si>
    <t>998762194</t>
  </si>
  <si>
    <t>Přesun hmot pro konstrukce tesařské stanovený z hmotnosti přesunovaného materiálu vodorovná dopravní vzdálenost do 50 m Příplatek k cenám za zvětšený přesun přes vymezenou vodorovnou dopravní vzdálenost do 1000 m</t>
  </si>
  <si>
    <t>945163949</t>
  </si>
  <si>
    <t>https://podminky.urs.cz/item/CS_URS_2025_01/998762194</t>
  </si>
  <si>
    <t>764</t>
  </si>
  <si>
    <t>Konstrukce klempířské</t>
  </si>
  <si>
    <t>56</t>
  </si>
  <si>
    <t>764541303</t>
  </si>
  <si>
    <t>Žlab podokapní z titanzinkového lesklého válcovaného plechu včetně háků a čel půlkruhový rš 250 mm</t>
  </si>
  <si>
    <t>-200095256</t>
  </si>
  <si>
    <t>https://podminky.urs.cz/item/CS_URS_2025_01/764541303</t>
  </si>
  <si>
    <t>"lamelové zakrytí - zastřešení" 7,90</t>
  </si>
  <si>
    <t>57</t>
  </si>
  <si>
    <t>764541342</t>
  </si>
  <si>
    <t>Žlab podokapní z titanzinkového lesklého válcovaného plechu kotlík oválný (trychtýřový), rš žlabu/průměr svodu 250/80 mm</t>
  </si>
  <si>
    <t>19898872</t>
  </si>
  <si>
    <t>https://podminky.urs.cz/item/CS_URS_2025_01/764541342</t>
  </si>
  <si>
    <t>"lamelové zakrytí - zastřešení" 1</t>
  </si>
  <si>
    <t>58</t>
  </si>
  <si>
    <t>764548322</t>
  </si>
  <si>
    <t>Svod z titanzinkového lesklého válcovaného plechu včetně objímek, kolen a odskoků kruhový, průměru 80 mm</t>
  </si>
  <si>
    <t>1654422844</t>
  </si>
  <si>
    <t>https://podminky.urs.cz/item/CS_URS_2025_01/764548322</t>
  </si>
  <si>
    <t>"lamelové zakrytí - zastřešení" 2,3</t>
  </si>
  <si>
    <t>59</t>
  </si>
  <si>
    <t>998764101</t>
  </si>
  <si>
    <t>Přesun hmot pro konstrukce klempířské stanovený z hmotnosti přesunovaného materiálu vodorovná dopravní vzdálenost do 50 m základní v objektech výšky do 6 m</t>
  </si>
  <si>
    <t>26714380</t>
  </si>
  <si>
    <t>https://podminky.urs.cz/item/CS_URS_2025_01/998764101</t>
  </si>
  <si>
    <t>60</t>
  </si>
  <si>
    <t>998764194</t>
  </si>
  <si>
    <t>Přesun hmot pro konstrukce klempířské stanovený z hmotnosti přesunovaného materiálu vodorovná dopravní vzdálenost do 50 m Příplatek k cenám za zvětšený přesun přes vymezenou vodorovnou dopravní vzdálenost do 1000 m</t>
  </si>
  <si>
    <t>-1869055617</t>
  </si>
  <si>
    <t>https://podminky.urs.cz/item/CS_URS_2025_01/998764194</t>
  </si>
  <si>
    <t>765</t>
  </si>
  <si>
    <t>Krytina skládaná</t>
  </si>
  <si>
    <t>61</t>
  </si>
  <si>
    <t>765142101</t>
  </si>
  <si>
    <t>Montáž krytiny z polykarbonátových desek trapézových do 15°</t>
  </si>
  <si>
    <t>-1461185855</t>
  </si>
  <si>
    <t>https://podminky.urs.cz/item/CS_URS_2025_01/765142101</t>
  </si>
  <si>
    <t>"lamelové zakrytí - stříška" 6,20*7,90</t>
  </si>
  <si>
    <t>62</t>
  </si>
  <si>
    <t>28319043</t>
  </si>
  <si>
    <t>deska plná PC trapéz v do 20mm barevná strukturovaná s UV ochranou tl do 1mm</t>
  </si>
  <si>
    <t>1206131604</t>
  </si>
  <si>
    <t>48,98*1,4175 'Přepočtené koeficientem množství</t>
  </si>
  <si>
    <t>63</t>
  </si>
  <si>
    <t>998765111</t>
  </si>
  <si>
    <t>Přesun hmot pro krytiny skládané stanovený z hmotnosti přesunovaného materiálu vodorovná dopravní vzdálenost do 50 m s omezením mechanizace na objektech výšky do 6 m</t>
  </si>
  <si>
    <t>967529593</t>
  </si>
  <si>
    <t>https://podminky.urs.cz/item/CS_URS_2025_01/998765111</t>
  </si>
  <si>
    <t>64</t>
  </si>
  <si>
    <t>998765192</t>
  </si>
  <si>
    <t>Přesun hmot pro krytiny skládané stanovený z hmotnosti přesunovaného materiálu vodorovná dopravní vzdálenost do 50 m Příplatek k cenám za zvětšený přesun přes vymezenou vodorovnou dopravní vzdálenost do 100 m</t>
  </si>
  <si>
    <t>-1348979755</t>
  </si>
  <si>
    <t>https://podminky.urs.cz/item/CS_URS_2025_01/998765192</t>
  </si>
  <si>
    <t>783</t>
  </si>
  <si>
    <t>Dokončovací práce - nátěry</t>
  </si>
  <si>
    <t>65</t>
  </si>
  <si>
    <t>783123121</t>
  </si>
  <si>
    <t>Napouštěcí nátěr truhlářských konstrukcí dvojnásobný fungicidní akrylátový</t>
  </si>
  <si>
    <t>-830007485</t>
  </si>
  <si>
    <t>https://podminky.urs.cz/item/CS_URS_2025_01/783123121</t>
  </si>
  <si>
    <t>"lamelové zakrytí - plot" 78,90*2</t>
  </si>
  <si>
    <t>š x délka 1 ks x počet kusů</t>
  </si>
  <si>
    <t>tl. x délka 1 ks x počet kusů</t>
  </si>
  <si>
    <t>"T 01" 0,06*1,5*146</t>
  </si>
  <si>
    <t>0,04*1,5*146</t>
  </si>
  <si>
    <t>"T 02" 0,06*1,9*82</t>
  </si>
  <si>
    <t>0,04*1,9*82</t>
  </si>
  <si>
    <t>"T 04"0,06*2,1*23</t>
  </si>
  <si>
    <t>0,04*2,1*23</t>
  </si>
  <si>
    <t>"T 03"0,06*2,3*60</t>
  </si>
  <si>
    <t>0,04*2,3*60</t>
  </si>
  <si>
    <t>"řezy"</t>
  </si>
  <si>
    <t>2"strany"*0,04*0,06"rozměry"*(146+82+23+60)"součet všech délek"</t>
  </si>
  <si>
    <t>66</t>
  </si>
  <si>
    <t>783164101</t>
  </si>
  <si>
    <t>Základní nátěr truhlářských konstrukcí jednonásobný olejový</t>
  </si>
  <si>
    <t>508036635</t>
  </si>
  <si>
    <t>https://podminky.urs.cz/item/CS_URS_2025_01/783164101</t>
  </si>
  <si>
    <t>67</t>
  </si>
  <si>
    <t>783167101</t>
  </si>
  <si>
    <t>Krycí nátěr truhlářských konstrukcí jednonásobný olejový</t>
  </si>
  <si>
    <t>-838492968</t>
  </si>
  <si>
    <t>https://podminky.urs.cz/item/CS_URS_2025_01/783167101</t>
  </si>
  <si>
    <t>181411151</t>
  </si>
  <si>
    <t>Založení trávníku na půdě předem připravené plochy do 1000 m2 předpěstovaným travním kobercem parkového v rovině nebo na svahu do 1:5</t>
  </si>
  <si>
    <t>https://podminky.urs.cz/item/CS_URS_2025_01/181411151</t>
  </si>
  <si>
    <t>00570010</t>
  </si>
  <si>
    <t>koberec travní</t>
  </si>
  <si>
    <t>soubor</t>
  </si>
  <si>
    <t>SO 04 - Nakládání s bioodpadem</t>
  </si>
  <si>
    <t>38638113r</t>
  </si>
  <si>
    <t>Kompostér dřevěný tříkomorový</t>
  </si>
  <si>
    <t>1157466496</t>
  </si>
  <si>
    <t>12-1114-0100 / KOUPALIŠTĚ LHOTKA / SO 04 - NAKLÁDÁNÍ S BIOODPADEM</t>
  </si>
  <si>
    <t>"tříkomorový kompostér" 2</t>
  </si>
  <si>
    <t>38638114r</t>
  </si>
  <si>
    <t>Kontejner na bioodpad, objem cca 10 m3, dvoukřídlá vrata, ocelové rolny na kontejneru, nájezdy pro sekačku</t>
  </si>
  <si>
    <t>-1512917981</t>
  </si>
  <si>
    <t>"kontejner na bioodpad" 1</t>
  </si>
  <si>
    <t>SO 05 - Zpevněné plochy a terénní úpravy</t>
  </si>
  <si>
    <t xml:space="preserve">    5 - Komunikace pozemní</t>
  </si>
  <si>
    <t>79592237</t>
  </si>
  <si>
    <t>12-1114-0100 / KOUPALIŠTĚ LHOTKA / SO 05 - ZPEVNĚNÉ PLOCHY A TERÉNNÍ ÚPRAVY</t>
  </si>
  <si>
    <t>1350</t>
  </si>
  <si>
    <t>-763498611</t>
  </si>
  <si>
    <t>1350*1,05 'Přepočtené koeficientem množství</t>
  </si>
  <si>
    <t>-1711220450</t>
  </si>
  <si>
    <t>-1191028576</t>
  </si>
  <si>
    <t>-148069696</t>
  </si>
  <si>
    <t>65"m2"*0,1"tl. lože pod zámkovou dlažbou"</t>
  </si>
  <si>
    <t>Komunikace pozemní</t>
  </si>
  <si>
    <t>564811011</t>
  </si>
  <si>
    <t>Podklad ze štěrkodrti ŠD s rozprostřením a zhutněním plochy jednotlivě do 100 m2, po zhutnění tl. 50 mm</t>
  </si>
  <si>
    <t>-1770158153</t>
  </si>
  <si>
    <t>https://podminky.urs.cz/item/CS_URS_2025_01/564811011</t>
  </si>
  <si>
    <t>564831011</t>
  </si>
  <si>
    <t>Podklad ze štěrkodrti ŠD s rozprostřením a zhutněním plochy jednotlivě do 100 m2, po zhutnění tl. 100 mm</t>
  </si>
  <si>
    <t>2128075135</t>
  </si>
  <si>
    <t>https://podminky.urs.cz/item/CS_URS_2025_01/564831011</t>
  </si>
  <si>
    <t>36"štěrk lože pod kal hospodářství"</t>
  </si>
  <si>
    <t>564871016</t>
  </si>
  <si>
    <t>Podklad ze štěrkodrti ŠD s rozprostřením a zhutněním plochy jednotlivě do 100 m2, po zhutnění tl. 300 mm</t>
  </si>
  <si>
    <t>-175985070</t>
  </si>
  <si>
    <t>https://podminky.urs.cz/item/CS_URS_2025_01/564871016</t>
  </si>
  <si>
    <t>565145111</t>
  </si>
  <si>
    <t>Asfaltový beton vrstva podkladní ACP 16 (obalované kamenivo střednězrnné - OKS) s rozprostřením a zhutněním v pruhu šířky přes 1,5 do 3 m, po zhutnění tl. 60 mm</t>
  </si>
  <si>
    <t>-1355393947</t>
  </si>
  <si>
    <t>https://podminky.urs.cz/item/CS_URS_2025_01/565145111</t>
  </si>
  <si>
    <t>79,26+4,87+3,73+3,73+12+30,84+18,49+2,57"obnova porušené živ kom"</t>
  </si>
  <si>
    <t>577134111</t>
  </si>
  <si>
    <t>Asfaltový beton vrstva obrusná ACO 11 (ABS) s rozprostřením a se zhutněním z nemodifikovaného asfaltu v pruhu šířky do 3 m tř. I (ACO 11+), po zhutnění tl. 40 mm</t>
  </si>
  <si>
    <t>-798148793</t>
  </si>
  <si>
    <t>https://podminky.urs.cz/item/CS_URS_2025_01/577134111</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</si>
  <si>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</si>
  <si>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t>
  </si>
  <si>
    <t>1207427569</t>
  </si>
  <si>
    <t>https://podminky.urs.cz/item/CS_URS_2025_01/596211110</t>
  </si>
  <si>
    <t>59245015</t>
  </si>
  <si>
    <t>dlažba zámková betonová tvaru I 200x165mm tl 60mm přírodní</t>
  </si>
  <si>
    <t>-933972397</t>
  </si>
  <si>
    <t>P</t>
  </si>
  <si>
    <t>Poznámka k položce:_x000D_
Spotřeba: 36 kus/m2</t>
  </si>
  <si>
    <t>65*1,03 'Přepočtené koeficientem množství</t>
  </si>
  <si>
    <t>VRN - Vedlejší rozpočtové náklady</t>
  </si>
  <si>
    <t xml:space="preserve">    VRN2 - Příprava staveniště</t>
  </si>
  <si>
    <t xml:space="preserve">    VRN3 - Zařízení staveniště</t>
  </si>
  <si>
    <t xml:space="preserve">    VRN6 - Územní vlivy</t>
  </si>
  <si>
    <t xml:space="preserve">    VRN7 - Provozní vlivy</t>
  </si>
  <si>
    <t>VRN2</t>
  </si>
  <si>
    <t>Příprava staveniště</t>
  </si>
  <si>
    <t>020001000</t>
  </si>
  <si>
    <t>1024</t>
  </si>
  <si>
    <t>151627468</t>
  </si>
  <si>
    <t>https://podminky.urs.cz/item/CS_URS_2025_01/020001000</t>
  </si>
  <si>
    <t>VRN3</t>
  </si>
  <si>
    <t>Zařízení staveniště</t>
  </si>
  <si>
    <t>030001000</t>
  </si>
  <si>
    <t>-1106214342</t>
  </si>
  <si>
    <t>https://podminky.urs.cz/item/CS_URS_2025_01/030001000</t>
  </si>
  <si>
    <t>VRN6</t>
  </si>
  <si>
    <t>Územní vlivy</t>
  </si>
  <si>
    <t>060001000</t>
  </si>
  <si>
    <t>1055563951</t>
  </si>
  <si>
    <t>https://podminky.urs.cz/item/CS_URS_2025_01/060001000</t>
  </si>
  <si>
    <t>VRN7</t>
  </si>
  <si>
    <t>Provozní vlivy</t>
  </si>
  <si>
    <t>070001000</t>
  </si>
  <si>
    <t>864612628</t>
  </si>
  <si>
    <t>https://podminky.urs.cz/item/CS_URS_2025_01/070001000</t>
  </si>
  <si>
    <t>ON - Ostatní náklady</t>
  </si>
  <si>
    <t>VRN9 - Ostatní náklady</t>
  </si>
  <si>
    <t>VRN9</t>
  </si>
  <si>
    <t>039203000R</t>
  </si>
  <si>
    <t>Zajištění DIRu (dopravně inženýrského rozhodnutí + případné prodloužení Výkopového povolení + případné prodloužení Smlouvy o výpůjčce)</t>
  </si>
  <si>
    <t>262144</t>
  </si>
  <si>
    <t>-768623438</t>
  </si>
  <si>
    <t>043224000R</t>
  </si>
  <si>
    <t>Vytyčení sítí</t>
  </si>
  <si>
    <t>-1418229151</t>
  </si>
  <si>
    <t>041103002R</t>
  </si>
  <si>
    <t>Plán BOZP na staveništi</t>
  </si>
  <si>
    <t>-822028527</t>
  </si>
  <si>
    <t>039203002R</t>
  </si>
  <si>
    <t>Kompletační a koordinační činnost</t>
  </si>
  <si>
    <t>659653492</t>
  </si>
  <si>
    <t>039203006R</t>
  </si>
  <si>
    <t>DSPS vč. geodetického zaměření i v digitálním zpracování</t>
  </si>
  <si>
    <t>-1841603271</t>
  </si>
  <si>
    <t>039203007R</t>
  </si>
  <si>
    <t>Náklady na dopracování detailů RPD (výrobní dílenská dokumentace)</t>
  </si>
  <si>
    <t>-1972448536</t>
  </si>
  <si>
    <t>041103004R</t>
  </si>
  <si>
    <t>Zkoušky, atestace a revize jinde neobsažené</t>
  </si>
  <si>
    <t>740942077</t>
  </si>
  <si>
    <t>Revitalizace Koupaliště Lhotka - Kalové hospodářství a Bioodpad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</si>
</sst>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b/>
      <sz val="8"/>
      <color rgb="FF969696"/>
      <name val="Arial CE"/>
    </font>
    <font>
      <i/>
      <sz val="9"/>
      <color rgb="FF0000FF"/>
      <name val="Arial CE"/>
    </font>
    <font>
      <i/>
      <sz val="8"/>
      <color rgb="FF0000FF"/>
      <name val="Arial CE"/>
    </font>
    <font>
      <i/>
      <sz val="7"/>
      <color rgb="FF969696"/>
      <name val="Arial CE"/>
    </font>
    <font>
      <u/>
      <sz val="11"/>
      <color theme="10"/>
      <name val="Calibri"/>
      <scheme val="minor"/>
    </font>
    <font>
      <sz val="8"/>
      <name val="Arial CE"/>
      <family val="2"/>
    </font>
  </fonts>
  <fills count="4">
    <fill>
      <patternFill patternType="none"/>
    </fill>
    <fill>
      <patternFill patternType="gray125"/>
    </fill>
    <fill>
      <patternFill patternType="solid">
        <fgColor rgb="FFBEBEBE"/>
      </patternFill>
    </fill>
    <fill>
      <patternFill patternType="solid">
        <fgColor rgb="FFD2D2D2"/>
      </patternFill>
    </fill>
  </fills>
  <borders count="2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4">
    <xf numFmtId="0" fontId="0" fillId="0" borderId="0"/>
    <xf numFmtId="0" fontId="40" fillId="0" borderId="0" applyNumberFormat="0" applyFill="0" applyBorder="0" applyAlignment="0" applyProtection="0"/>
    <xf numFmtId="0" fontId="41" fillId="0" borderId="1"/>
    <xf numFmtId="0" fontId="40" fillId="0" borderId="1" applyNumberFormat="0" applyFill="0" applyBorder="0" applyAlignment="0" applyProtection="0"/>
  </cellStyleXfs>
  <cellXfs count="35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top"/>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6"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2" borderId="0" xfId="0" applyFill="1" applyAlignment="1">
      <alignment vertical="center"/>
    </xf>
    <xf numFmtId="0" fontId="4" fillId="2" borderId="7" xfId="0" applyFont="1" applyFill="1" applyBorder="1" applyAlignment="1">
      <alignment horizontal="left" vertical="center"/>
    </xf>
    <xf numFmtId="0" fontId="0" fillId="2" borderId="8" xfId="0" applyFill="1" applyBorder="1" applyAlignment="1">
      <alignment vertical="center"/>
    </xf>
    <xf numFmtId="0" fontId="4" fillId="2"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19" fillId="0" borderId="0" xfId="0" applyFont="1" applyAlignment="1">
      <alignment horizontal="left" vertical="center"/>
    </xf>
    <xf numFmtId="0" fontId="0" fillId="0" borderId="16" xfId="0" applyBorder="1" applyAlignment="1">
      <alignment vertical="center"/>
    </xf>
    <xf numFmtId="0" fontId="0" fillId="3" borderId="8" xfId="0" applyFill="1" applyBorder="1" applyAlignment="1">
      <alignment vertical="center"/>
    </xf>
    <xf numFmtId="0" fontId="20" fillId="3" borderId="9" xfId="0" applyFont="1" applyFill="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0" fontId="5" fillId="0" borderId="0" xfId="0" applyFont="1" applyAlignment="1">
      <alignment horizontal="left" vertical="center"/>
    </xf>
    <xf numFmtId="0" fontId="29" fillId="0" borderId="0" xfId="0" applyFont="1" applyAlignment="1">
      <alignment horizontal="left" vertical="center"/>
    </xf>
    <xf numFmtId="0" fontId="0" fillId="0" borderId="4" xfId="0" applyBorder="1" applyAlignment="1">
      <alignment vertical="center" wrapText="1"/>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ill="1" applyAlignment="1">
      <alignment vertical="center"/>
    </xf>
    <xf numFmtId="0" fontId="4" fillId="3" borderId="7" xfId="0" applyFont="1" applyFill="1" applyBorder="1" applyAlignment="1">
      <alignment horizontal="left" vertical="center"/>
    </xf>
    <xf numFmtId="0" fontId="4" fillId="3" borderId="8" xfId="0" applyFont="1" applyFill="1" applyBorder="1" applyAlignment="1">
      <alignment horizontal="right" vertical="center"/>
    </xf>
    <xf numFmtId="0" fontId="4" fillId="3" borderId="8" xfId="0" applyFont="1" applyFill="1" applyBorder="1" applyAlignment="1">
      <alignment horizontal="center" vertical="center"/>
    </xf>
    <xf numFmtId="4" fontId="4" fillId="3" borderId="8" xfId="0" applyNumberFormat="1" applyFont="1" applyFill="1" applyBorder="1" applyAlignment="1">
      <alignment vertical="center"/>
    </xf>
    <xf numFmtId="0" fontId="0" fillId="3" borderId="9" xfId="0" applyFill="1" applyBorder="1" applyAlignment="1">
      <alignment vertical="center"/>
    </xf>
    <xf numFmtId="0" fontId="20" fillId="3" borderId="0" xfId="0" applyFont="1" applyFill="1" applyAlignment="1">
      <alignment horizontal="left" vertical="center"/>
    </xf>
    <xf numFmtId="0" fontId="20" fillId="3"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0" fillId="3" borderId="17" xfId="0" applyFont="1" applyFill="1" applyBorder="1" applyAlignment="1">
      <alignment horizontal="center" vertical="center" wrapText="1"/>
    </xf>
    <xf numFmtId="0" fontId="20" fillId="3" borderId="18" xfId="0" applyFont="1" applyFill="1" applyBorder="1" applyAlignment="1">
      <alignment horizontal="center" vertical="center" wrapText="1"/>
    </xf>
    <xf numFmtId="0" fontId="20" fillId="3" borderId="19" xfId="0" applyFont="1" applyFill="1" applyBorder="1" applyAlignment="1">
      <alignment horizontal="center" vertical="center" wrapText="1"/>
    </xf>
    <xf numFmtId="4" fontId="22" fillId="0" borderId="0" xfId="0" applyNumberFormat="1" applyFont="1"/>
    <xf numFmtId="166" fontId="31" fillId="0" borderId="13" xfId="0" applyNumberFormat="1" applyFont="1" applyBorder="1"/>
    <xf numFmtId="166" fontId="31" fillId="0" borderId="14" xfId="0" applyNumberFormat="1" applyFont="1" applyBorder="1"/>
    <xf numFmtId="4" fontId="32"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0" fillId="0" borderId="23" xfId="0" applyFont="1" applyBorder="1" applyAlignment="1">
      <alignment horizontal="center" vertical="center"/>
    </xf>
    <xf numFmtId="49" fontId="20" fillId="0" borderId="23" xfId="0" applyNumberFormat="1" applyFont="1" applyBorder="1" applyAlignment="1">
      <alignment horizontal="left" vertical="center" wrapText="1"/>
    </xf>
    <xf numFmtId="0" fontId="20" fillId="0" borderId="23" xfId="0" applyFont="1" applyBorder="1" applyAlignment="1">
      <alignment horizontal="left" vertical="center" wrapText="1"/>
    </xf>
    <xf numFmtId="0" fontId="20" fillId="0" borderId="23" xfId="0" applyFont="1" applyBorder="1" applyAlignment="1">
      <alignment horizontal="center" vertical="center" wrapText="1"/>
    </xf>
    <xf numFmtId="167" fontId="20" fillId="0" borderId="23" xfId="0" applyNumberFormat="1" applyFont="1" applyBorder="1" applyAlignment="1">
      <alignment vertical="center"/>
    </xf>
    <xf numFmtId="4" fontId="20" fillId="0" borderId="23" xfId="0" applyNumberFormat="1" applyFont="1" applyBorder="1" applyAlignment="1">
      <alignment vertical="center"/>
    </xf>
    <xf numFmtId="0" fontId="21" fillId="0" borderId="15" xfId="0" applyFont="1" applyBorder="1" applyAlignment="1">
      <alignment horizontal="left" vertical="center"/>
    </xf>
    <xf numFmtId="0" fontId="21" fillId="0" borderId="0" xfId="0" applyFont="1" applyAlignment="1">
      <alignment horizontal="center" vertical="center"/>
    </xf>
    <xf numFmtId="166" fontId="21" fillId="0" borderId="0" xfId="0" applyNumberFormat="1" applyFont="1" applyAlignment="1">
      <alignment vertical="center"/>
    </xf>
    <xf numFmtId="166" fontId="21" fillId="0" borderId="16" xfId="0" applyNumberFormat="1" applyFont="1" applyBorder="1" applyAlignment="1">
      <alignment vertical="center"/>
    </xf>
    <xf numFmtId="0" fontId="20" fillId="0" borderId="0" xfId="0" applyFont="1" applyAlignment="1">
      <alignment horizontal="left" vertical="center"/>
    </xf>
    <xf numFmtId="4" fontId="0" fillId="0" borderId="0" xfId="0" applyNumberFormat="1" applyAlignment="1">
      <alignment vertical="center"/>
    </xf>
    <xf numFmtId="0" fontId="33" fillId="0" borderId="0" xfId="0" applyFont="1" applyAlignment="1">
      <alignment horizontal="left" vertical="center"/>
    </xf>
    <xf numFmtId="0" fontId="34" fillId="0" borderId="0" xfId="1" applyFont="1" applyAlignment="1" applyProtection="1">
      <alignment vertical="center" wrapText="1"/>
    </xf>
    <xf numFmtId="0" fontId="0" fillId="0" borderId="15" xfId="0" applyBorder="1" applyAlignment="1">
      <alignment vertical="center"/>
    </xf>
    <xf numFmtId="0" fontId="9" fillId="0" borderId="4"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5"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5" xfId="0" applyFont="1" applyBorder="1" applyAlignment="1">
      <alignment vertical="center"/>
    </xf>
    <xf numFmtId="0" fontId="11" fillId="0" borderId="16" xfId="0" applyFont="1" applyBorder="1" applyAlignment="1">
      <alignment vertical="center"/>
    </xf>
    <xf numFmtId="0" fontId="37" fillId="0" borderId="23" xfId="0" applyFont="1" applyBorder="1" applyAlignment="1">
      <alignment horizontal="center" vertical="center"/>
    </xf>
    <xf numFmtId="49" fontId="37" fillId="0" borderId="23" xfId="0" applyNumberFormat="1" applyFont="1" applyBorder="1" applyAlignment="1">
      <alignment horizontal="left" vertical="center" wrapText="1"/>
    </xf>
    <xf numFmtId="0" fontId="37" fillId="0" borderId="23" xfId="0" applyFont="1" applyBorder="1" applyAlignment="1">
      <alignment horizontal="left" vertical="center" wrapText="1"/>
    </xf>
    <xf numFmtId="0" fontId="37" fillId="0" borderId="23" xfId="0" applyFont="1" applyBorder="1" applyAlignment="1">
      <alignment horizontal="center" vertical="center" wrapText="1"/>
    </xf>
    <xf numFmtId="167" fontId="37" fillId="0" borderId="23" xfId="0" applyNumberFormat="1" applyFont="1" applyBorder="1" applyAlignment="1">
      <alignment vertical="center"/>
    </xf>
    <xf numFmtId="4" fontId="37" fillId="0" borderId="23" xfId="0" applyNumberFormat="1" applyFont="1" applyBorder="1" applyAlignment="1">
      <alignment vertical="center"/>
    </xf>
    <xf numFmtId="0" fontId="38" fillId="0" borderId="4" xfId="0" applyFont="1" applyBorder="1" applyAlignment="1">
      <alignment vertical="center"/>
    </xf>
    <xf numFmtId="0" fontId="37" fillId="0" borderId="15" xfId="0" applyFont="1" applyBorder="1" applyAlignment="1">
      <alignment horizontal="left" vertical="center"/>
    </xf>
    <xf numFmtId="0" fontId="37" fillId="0" borderId="0" xfId="0" applyFont="1" applyAlignment="1">
      <alignment horizontal="center" vertical="center"/>
    </xf>
    <xf numFmtId="0" fontId="11" fillId="0" borderId="20" xfId="0" applyFont="1" applyBorder="1" applyAlignment="1">
      <alignment vertical="center"/>
    </xf>
    <xf numFmtId="0" fontId="11" fillId="0" borderId="21" xfId="0" applyFont="1" applyBorder="1" applyAlignment="1">
      <alignment vertical="center"/>
    </xf>
    <xf numFmtId="0" fontId="11" fillId="0" borderId="22"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39" fillId="0" borderId="0" xfId="0" applyFont="1" applyAlignment="1">
      <alignment vertical="center" wrapText="1"/>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21" fillId="0" borderId="20" xfId="0" applyFont="1" applyBorder="1" applyAlignment="1">
      <alignment horizontal="left" vertical="center"/>
    </xf>
    <xf numFmtId="0" fontId="21" fillId="0" borderId="21" xfId="0" applyFont="1" applyBorder="1" applyAlignment="1">
      <alignment horizontal="center" vertical="center"/>
    </xf>
    <xf numFmtId="166" fontId="21" fillId="0" borderId="21" xfId="0" applyNumberFormat="1" applyFont="1" applyBorder="1" applyAlignment="1">
      <alignment vertical="center"/>
    </xf>
    <xf numFmtId="166" fontId="21" fillId="0" borderId="22" xfId="0" applyNumberFormat="1" applyFont="1" applyBorder="1" applyAlignment="1">
      <alignment vertical="center"/>
    </xf>
    <xf numFmtId="0" fontId="41" fillId="0" borderId="1" xfId="2"/>
    <xf numFmtId="0" fontId="41" fillId="0" borderId="1" xfId="2" applyAlignment="1">
      <alignment horizontal="left" vertical="center"/>
    </xf>
    <xf numFmtId="0" fontId="28" fillId="0" borderId="1" xfId="2" applyFont="1" applyAlignment="1">
      <alignment horizontal="left" vertical="center"/>
    </xf>
    <xf numFmtId="0" fontId="41" fillId="0" borderId="2" xfId="2" applyBorder="1"/>
    <xf numFmtId="0" fontId="41" fillId="0" borderId="3" xfId="2" applyBorder="1"/>
    <xf numFmtId="0" fontId="41" fillId="0" borderId="4" xfId="2" applyBorder="1"/>
    <xf numFmtId="0" fontId="14" fillId="0" borderId="1" xfId="2" applyFont="1" applyAlignment="1">
      <alignment horizontal="left" vertical="center"/>
    </xf>
    <xf numFmtId="0" fontId="29" fillId="0" borderId="1" xfId="2" applyFont="1" applyAlignment="1">
      <alignment horizontal="left" vertical="center"/>
    </xf>
    <xf numFmtId="0" fontId="1" fillId="0" borderId="1" xfId="2" applyFont="1" applyAlignment="1">
      <alignment horizontal="left" vertical="center"/>
    </xf>
    <xf numFmtId="0" fontId="41" fillId="0" borderId="4" xfId="2" applyBorder="1" applyAlignment="1">
      <alignment vertical="center"/>
    </xf>
    <xf numFmtId="0" fontId="41" fillId="0" borderId="1" xfId="2" applyAlignment="1">
      <alignment vertical="center"/>
    </xf>
    <xf numFmtId="0" fontId="2" fillId="0" borderId="1" xfId="2" applyFont="1" applyAlignment="1">
      <alignment horizontal="left" vertical="center"/>
    </xf>
    <xf numFmtId="165" fontId="2" fillId="0" borderId="1" xfId="2" applyNumberFormat="1" applyFont="1" applyAlignment="1">
      <alignment horizontal="left" vertical="center"/>
    </xf>
    <xf numFmtId="0" fontId="41" fillId="0" borderId="4" xfId="2" applyBorder="1" applyAlignment="1">
      <alignment vertical="center" wrapText="1"/>
    </xf>
    <xf numFmtId="0" fontId="41" fillId="0" borderId="1" xfId="2" applyAlignment="1">
      <alignment vertical="center" wrapText="1"/>
    </xf>
    <xf numFmtId="0" fontId="2" fillId="0" borderId="1" xfId="2" applyFont="1" applyAlignment="1">
      <alignment horizontal="left" vertical="center" wrapText="1"/>
    </xf>
    <xf numFmtId="0" fontId="41" fillId="0" borderId="13" xfId="2" applyBorder="1" applyAlignment="1">
      <alignment vertical="center"/>
    </xf>
    <xf numFmtId="0" fontId="16" fillId="0" borderId="1" xfId="2" applyFont="1" applyAlignment="1">
      <alignment horizontal="left" vertical="center"/>
    </xf>
    <xf numFmtId="4" fontId="22" fillId="0" borderId="1" xfId="2" applyNumberFormat="1" applyFont="1" applyAlignment="1">
      <alignment vertical="center"/>
    </xf>
    <xf numFmtId="0" fontId="1" fillId="0" borderId="1" xfId="2" applyFont="1" applyAlignment="1">
      <alignment horizontal="right" vertical="center"/>
    </xf>
    <xf numFmtId="0" fontId="19" fillId="0" borderId="1" xfId="2" applyFont="1" applyAlignment="1">
      <alignment horizontal="left" vertical="center"/>
    </xf>
    <xf numFmtId="4" fontId="1" fillId="0" borderId="1" xfId="2" applyNumberFormat="1" applyFont="1" applyAlignment="1">
      <alignment vertical="center"/>
    </xf>
    <xf numFmtId="164" fontId="1" fillId="0" borderId="1" xfId="2" applyNumberFormat="1" applyFont="1" applyAlignment="1">
      <alignment horizontal="right" vertical="center"/>
    </xf>
    <xf numFmtId="0" fontId="41" fillId="3" borderId="1" xfId="2" applyFill="1" applyAlignment="1">
      <alignment vertical="center"/>
    </xf>
    <xf numFmtId="0" fontId="4" fillId="3" borderId="7" xfId="2" applyFont="1" applyFill="1" applyBorder="1" applyAlignment="1">
      <alignment horizontal="left" vertical="center"/>
    </xf>
    <xf numFmtId="0" fontId="41" fillId="3" borderId="8" xfId="2" applyFill="1" applyBorder="1" applyAlignment="1">
      <alignment vertical="center"/>
    </xf>
    <xf numFmtId="0" fontId="4" fillId="3" borderId="8" xfId="2" applyFont="1" applyFill="1" applyBorder="1" applyAlignment="1">
      <alignment horizontal="right" vertical="center"/>
    </xf>
    <xf numFmtId="0" fontId="4" fillId="3" borderId="8" xfId="2" applyFont="1" applyFill="1" applyBorder="1" applyAlignment="1">
      <alignment horizontal="center" vertical="center"/>
    </xf>
    <xf numFmtId="4" fontId="4" fillId="3" borderId="8" xfId="2" applyNumberFormat="1" applyFont="1" applyFill="1" applyBorder="1" applyAlignment="1">
      <alignment vertical="center"/>
    </xf>
    <xf numFmtId="0" fontId="41" fillId="3" borderId="9" xfId="2" applyFill="1" applyBorder="1" applyAlignment="1">
      <alignment vertical="center"/>
    </xf>
    <xf numFmtId="0" fontId="41" fillId="0" borderId="10" xfId="2" applyBorder="1" applyAlignment="1">
      <alignment vertical="center"/>
    </xf>
    <xf numFmtId="0" fontId="41" fillId="0" borderId="11" xfId="2" applyBorder="1" applyAlignment="1">
      <alignment vertical="center"/>
    </xf>
    <xf numFmtId="0" fontId="41" fillId="0" borderId="2" xfId="2" applyBorder="1" applyAlignment="1">
      <alignment vertical="center"/>
    </xf>
    <xf numFmtId="0" fontId="41" fillId="0" borderId="3" xfId="2" applyBorder="1" applyAlignment="1">
      <alignment vertical="center"/>
    </xf>
    <xf numFmtId="0" fontId="20" fillId="3" borderId="1" xfId="2" applyFont="1" applyFill="1" applyAlignment="1">
      <alignment horizontal="left" vertical="center"/>
    </xf>
    <xf numFmtId="0" fontId="20" fillId="3" borderId="1" xfId="2" applyFont="1" applyFill="1" applyAlignment="1">
      <alignment horizontal="right" vertical="center"/>
    </xf>
    <xf numFmtId="0" fontId="30" fillId="0" borderId="1" xfId="2" applyFont="1" applyAlignment="1">
      <alignment horizontal="left" vertical="center"/>
    </xf>
    <xf numFmtId="0" fontId="6" fillId="0" borderId="4" xfId="2" applyFont="1" applyBorder="1" applyAlignment="1">
      <alignment vertical="center"/>
    </xf>
    <xf numFmtId="0" fontId="6" fillId="0" borderId="1" xfId="2" applyFont="1" applyAlignment="1">
      <alignment vertical="center"/>
    </xf>
    <xf numFmtId="0" fontId="6" fillId="0" borderId="21" xfId="2" applyFont="1" applyBorder="1" applyAlignment="1">
      <alignment horizontal="left" vertical="center"/>
    </xf>
    <xf numFmtId="0" fontId="6" fillId="0" borderId="21" xfId="2" applyFont="1" applyBorder="1" applyAlignment="1">
      <alignment vertical="center"/>
    </xf>
    <xf numFmtId="4" fontId="6" fillId="0" borderId="21" xfId="2" applyNumberFormat="1" applyFont="1" applyBorder="1" applyAlignment="1">
      <alignment vertical="center"/>
    </xf>
    <xf numFmtId="0" fontId="7" fillId="0" borderId="4" xfId="2" applyFont="1" applyBorder="1" applyAlignment="1">
      <alignment vertical="center"/>
    </xf>
    <xf numFmtId="0" fontId="7" fillId="0" borderId="1" xfId="2" applyFont="1" applyAlignment="1">
      <alignment vertical="center"/>
    </xf>
    <xf numFmtId="0" fontId="7" fillId="0" borderId="21" xfId="2" applyFont="1" applyBorder="1" applyAlignment="1">
      <alignment horizontal="left" vertical="center"/>
    </xf>
    <xf numFmtId="0" fontId="7" fillId="0" borderId="21" xfId="2" applyFont="1" applyBorder="1" applyAlignment="1">
      <alignment vertical="center"/>
    </xf>
    <xf numFmtId="4" fontId="7" fillId="0" borderId="21" xfId="2" applyNumberFormat="1" applyFont="1" applyBorder="1" applyAlignment="1">
      <alignment vertical="center"/>
    </xf>
    <xf numFmtId="0" fontId="41" fillId="0" borderId="4" xfId="2" applyBorder="1" applyAlignment="1">
      <alignment horizontal="center" vertical="center" wrapText="1"/>
    </xf>
    <xf numFmtId="0" fontId="20" fillId="3" borderId="17" xfId="2" applyFont="1" applyFill="1" applyBorder="1" applyAlignment="1">
      <alignment horizontal="center" vertical="center" wrapText="1"/>
    </xf>
    <xf numFmtId="0" fontId="20" fillId="3" borderId="18" xfId="2" applyFont="1" applyFill="1" applyBorder="1" applyAlignment="1">
      <alignment horizontal="center" vertical="center" wrapText="1"/>
    </xf>
    <xf numFmtId="0" fontId="20" fillId="3" borderId="19" xfId="2" applyFont="1" applyFill="1" applyBorder="1" applyAlignment="1">
      <alignment horizontal="center" vertical="center" wrapText="1"/>
    </xf>
    <xf numFmtId="0" fontId="21" fillId="0" borderId="17" xfId="2" applyFont="1" applyBorder="1" applyAlignment="1">
      <alignment horizontal="center" vertical="center" wrapText="1"/>
    </xf>
    <xf numFmtId="0" fontId="21" fillId="0" borderId="18" xfId="2" applyFont="1" applyBorder="1" applyAlignment="1">
      <alignment horizontal="center" vertical="center" wrapText="1"/>
    </xf>
    <xf numFmtId="0" fontId="21" fillId="0" borderId="19" xfId="2" applyFont="1" applyBorder="1" applyAlignment="1">
      <alignment horizontal="center" vertical="center" wrapText="1"/>
    </xf>
    <xf numFmtId="0" fontId="41" fillId="0" borderId="1" xfId="2" applyAlignment="1">
      <alignment horizontal="center" vertical="center" wrapText="1"/>
    </xf>
    <xf numFmtId="0" fontId="22" fillId="0" borderId="1" xfId="2" applyFont="1" applyAlignment="1">
      <alignment horizontal="left" vertical="center"/>
    </xf>
    <xf numFmtId="4" fontId="22" fillId="0" borderId="1" xfId="2" applyNumberFormat="1" applyFont="1"/>
    <xf numFmtId="0" fontId="41" fillId="0" borderId="12" xfId="2" applyBorder="1" applyAlignment="1">
      <alignment vertical="center"/>
    </xf>
    <xf numFmtId="166" fontId="31" fillId="0" borderId="13" xfId="2" applyNumberFormat="1" applyFont="1" applyBorder="1"/>
    <xf numFmtId="166" fontId="31" fillId="0" borderId="14" xfId="2" applyNumberFormat="1" applyFont="1" applyBorder="1"/>
    <xf numFmtId="4" fontId="32" fillId="0" borderId="1" xfId="2" applyNumberFormat="1" applyFont="1" applyAlignment="1">
      <alignment vertical="center"/>
    </xf>
    <xf numFmtId="0" fontId="8" fillId="0" borderId="4" xfId="2" applyFont="1" applyBorder="1"/>
    <xf numFmtId="0" fontId="8" fillId="0" borderId="1" xfId="2" applyFont="1"/>
    <xf numFmtId="0" fontId="8" fillId="0" borderId="1" xfId="2" applyFont="1" applyAlignment="1">
      <alignment horizontal="left"/>
    </xf>
    <xf numFmtId="0" fontId="6" fillId="0" borderId="1" xfId="2" applyFont="1" applyAlignment="1">
      <alignment horizontal="left"/>
    </xf>
    <xf numFmtId="4" fontId="6" fillId="0" borderId="1" xfId="2" applyNumberFormat="1" applyFont="1"/>
    <xf numFmtId="0" fontId="8" fillId="0" borderId="15" xfId="2" applyFont="1" applyBorder="1"/>
    <xf numFmtId="166" fontId="8" fillId="0" borderId="1" xfId="2" applyNumberFormat="1" applyFont="1"/>
    <xf numFmtId="166" fontId="8" fillId="0" borderId="16" xfId="2" applyNumberFormat="1" applyFont="1" applyBorder="1"/>
    <xf numFmtId="0" fontId="8" fillId="0" borderId="1" xfId="2" applyFont="1" applyAlignment="1">
      <alignment horizontal="center"/>
    </xf>
    <xf numFmtId="4" fontId="8" fillId="0" borderId="1" xfId="2" applyNumberFormat="1" applyFont="1" applyAlignment="1">
      <alignment vertical="center"/>
    </xf>
    <xf numFmtId="0" fontId="7" fillId="0" borderId="1" xfId="2" applyFont="1" applyAlignment="1">
      <alignment horizontal="left"/>
    </xf>
    <xf numFmtId="4" fontId="7" fillId="0" borderId="1" xfId="2" applyNumberFormat="1" applyFont="1"/>
    <xf numFmtId="0" fontId="20" fillId="0" borderId="23" xfId="2" applyFont="1" applyBorder="1" applyAlignment="1">
      <alignment horizontal="center" vertical="center"/>
    </xf>
    <xf numFmtId="49" fontId="20" fillId="0" borderId="23" xfId="2" applyNumberFormat="1" applyFont="1" applyBorder="1" applyAlignment="1">
      <alignment horizontal="left" vertical="center" wrapText="1"/>
    </xf>
    <xf numFmtId="0" fontId="20" fillId="0" borderId="23" xfId="2" applyFont="1" applyBorder="1" applyAlignment="1">
      <alignment horizontal="left" vertical="center" wrapText="1"/>
    </xf>
    <xf numFmtId="0" fontId="20" fillId="0" borderId="23" xfId="2" applyFont="1" applyBorder="1" applyAlignment="1">
      <alignment horizontal="center" vertical="center" wrapText="1"/>
    </xf>
    <xf numFmtId="167" fontId="20" fillId="0" borderId="23" xfId="2" applyNumberFormat="1" applyFont="1" applyBorder="1" applyAlignment="1">
      <alignment vertical="center"/>
    </xf>
    <xf numFmtId="4" fontId="20" fillId="0" borderId="23" xfId="2" applyNumberFormat="1" applyFont="1" applyBorder="1" applyAlignment="1">
      <alignment vertical="center"/>
    </xf>
    <xf numFmtId="0" fontId="21" fillId="0" borderId="15" xfId="2" applyFont="1" applyBorder="1" applyAlignment="1">
      <alignment horizontal="left" vertical="center"/>
    </xf>
    <xf numFmtId="0" fontId="21" fillId="0" borderId="1" xfId="2" applyFont="1" applyAlignment="1">
      <alignment horizontal="center" vertical="center"/>
    </xf>
    <xf numFmtId="166" fontId="21" fillId="0" borderId="1" xfId="2" applyNumberFormat="1" applyFont="1" applyAlignment="1">
      <alignment vertical="center"/>
    </xf>
    <xf numFmtId="166" fontId="21" fillId="0" borderId="16" xfId="2" applyNumberFormat="1" applyFont="1" applyBorder="1" applyAlignment="1">
      <alignment vertical="center"/>
    </xf>
    <xf numFmtId="0" fontId="20" fillId="0" borderId="1" xfId="2" applyFont="1" applyAlignment="1">
      <alignment horizontal="left" vertical="center"/>
    </xf>
    <xf numFmtId="4" fontId="41" fillId="0" borderId="1" xfId="2" applyNumberFormat="1" applyAlignment="1">
      <alignment vertical="center"/>
    </xf>
    <xf numFmtId="0" fontId="33" fillId="0" borderId="1" xfId="2" applyFont="1" applyAlignment="1">
      <alignment horizontal="left" vertical="center"/>
    </xf>
    <xf numFmtId="0" fontId="34" fillId="0" borderId="1" xfId="3" applyFont="1" applyAlignment="1" applyProtection="1">
      <alignment vertical="center" wrapText="1"/>
    </xf>
    <xf numFmtId="0" fontId="41" fillId="0" borderId="15" xfId="2" applyBorder="1" applyAlignment="1">
      <alignment vertical="center"/>
    </xf>
    <xf numFmtId="0" fontId="41" fillId="0" borderId="16" xfId="2" applyBorder="1" applyAlignment="1">
      <alignment vertical="center"/>
    </xf>
    <xf numFmtId="0" fontId="9" fillId="0" borderId="4" xfId="2" applyFont="1" applyBorder="1" applyAlignment="1">
      <alignment vertical="center"/>
    </xf>
    <xf numFmtId="0" fontId="9" fillId="0" borderId="1" xfId="2" applyFont="1" applyAlignment="1">
      <alignment vertical="center"/>
    </xf>
    <xf numFmtId="0" fontId="35" fillId="0" borderId="1" xfId="2" applyFont="1" applyAlignment="1">
      <alignment horizontal="left" vertical="center"/>
    </xf>
    <xf numFmtId="0" fontId="9" fillId="0" borderId="1" xfId="2" applyFont="1" applyAlignment="1">
      <alignment horizontal="left" vertical="center"/>
    </xf>
    <xf numFmtId="0" fontId="9" fillId="0" borderId="1" xfId="2" applyFont="1" applyAlignment="1">
      <alignment horizontal="left" vertical="center" wrapText="1"/>
    </xf>
    <xf numFmtId="0" fontId="9" fillId="0" borderId="15" xfId="2" applyFont="1" applyBorder="1" applyAlignment="1">
      <alignment vertical="center"/>
    </xf>
    <xf numFmtId="0" fontId="9" fillId="0" borderId="16" xfId="2" applyFont="1" applyBorder="1" applyAlignment="1">
      <alignment vertical="center"/>
    </xf>
    <xf numFmtId="0" fontId="10" fillId="0" borderId="4" xfId="2" applyFont="1" applyBorder="1" applyAlignment="1">
      <alignment vertical="center"/>
    </xf>
    <xf numFmtId="0" fontId="10" fillId="0" borderId="1" xfId="2" applyFont="1" applyAlignment="1">
      <alignment vertical="center"/>
    </xf>
    <xf numFmtId="0" fontId="10" fillId="0" borderId="1" xfId="2" applyFont="1" applyAlignment="1">
      <alignment horizontal="left" vertical="center"/>
    </xf>
    <xf numFmtId="0" fontId="10" fillId="0" borderId="1" xfId="2" applyFont="1" applyAlignment="1">
      <alignment horizontal="left" vertical="center" wrapText="1"/>
    </xf>
    <xf numFmtId="167" fontId="10" fillId="0" borderId="1" xfId="2" applyNumberFormat="1" applyFont="1" applyAlignment="1">
      <alignment vertical="center"/>
    </xf>
    <xf numFmtId="0" fontId="10" fillId="0" borderId="15" xfId="2" applyFont="1" applyBorder="1" applyAlignment="1">
      <alignment vertical="center"/>
    </xf>
    <xf numFmtId="0" fontId="10" fillId="0" borderId="16" xfId="2" applyFont="1" applyBorder="1" applyAlignment="1">
      <alignment vertical="center"/>
    </xf>
    <xf numFmtId="0" fontId="11" fillId="0" borderId="4" xfId="2" applyFont="1" applyBorder="1" applyAlignment="1">
      <alignment vertical="center"/>
    </xf>
    <xf numFmtId="0" fontId="11" fillId="0" borderId="1" xfId="2" applyFont="1" applyAlignment="1">
      <alignment vertical="center"/>
    </xf>
    <xf numFmtId="0" fontId="11" fillId="0" borderId="1" xfId="2" applyFont="1" applyAlignment="1">
      <alignment horizontal="left" vertical="center"/>
    </xf>
    <xf numFmtId="0" fontId="11" fillId="0" borderId="1" xfId="2" applyFont="1" applyAlignment="1">
      <alignment horizontal="left" vertical="center" wrapText="1"/>
    </xf>
    <xf numFmtId="167" fontId="11" fillId="0" borderId="1" xfId="2" applyNumberFormat="1" applyFont="1" applyAlignment="1">
      <alignment vertical="center"/>
    </xf>
    <xf numFmtId="0" fontId="11" fillId="0" borderId="15" xfId="2" applyFont="1" applyBorder="1" applyAlignment="1">
      <alignment vertical="center"/>
    </xf>
    <xf numFmtId="0" fontId="11" fillId="0" borderId="16" xfId="2" applyFont="1" applyBorder="1" applyAlignment="1">
      <alignment vertical="center"/>
    </xf>
    <xf numFmtId="0" fontId="36" fillId="0" borderId="1" xfId="2" applyFont="1" applyAlignment="1">
      <alignment horizontal="left" vertical="center" indent="1"/>
    </xf>
    <xf numFmtId="0" fontId="19" fillId="0" borderId="1" xfId="2" applyFont="1" applyAlignment="1">
      <alignment horizontal="left" vertical="center" indent="1"/>
    </xf>
    <xf numFmtId="167" fontId="19" fillId="0" borderId="1" xfId="2" applyNumberFormat="1" applyFont="1" applyAlignment="1">
      <alignment vertical="center"/>
    </xf>
    <xf numFmtId="0" fontId="12" fillId="0" borderId="4" xfId="2" applyFont="1" applyBorder="1" applyAlignment="1">
      <alignment vertical="center"/>
    </xf>
    <xf numFmtId="0" fontId="12" fillId="0" borderId="1" xfId="2" applyFont="1" applyAlignment="1">
      <alignment vertical="center"/>
    </xf>
    <xf numFmtId="0" fontId="12" fillId="0" borderId="1" xfId="2" applyFont="1" applyAlignment="1">
      <alignment horizontal="left" vertical="center"/>
    </xf>
    <xf numFmtId="0" fontId="12" fillId="0" borderId="1" xfId="2" applyFont="1" applyAlignment="1">
      <alignment horizontal="left" vertical="center" wrapText="1"/>
    </xf>
    <xf numFmtId="167" fontId="12" fillId="0" borderId="1" xfId="2" applyNumberFormat="1" applyFont="1" applyAlignment="1">
      <alignment vertical="center"/>
    </xf>
    <xf numFmtId="0" fontId="12" fillId="0" borderId="15" xfId="2" applyFont="1" applyBorder="1" applyAlignment="1">
      <alignment vertical="center"/>
    </xf>
    <xf numFmtId="0" fontId="12" fillId="0" borderId="16" xfId="2" applyFont="1" applyBorder="1" applyAlignment="1">
      <alignment vertical="center"/>
    </xf>
    <xf numFmtId="0" fontId="37" fillId="0" borderId="23" xfId="2" applyFont="1" applyBorder="1" applyAlignment="1">
      <alignment horizontal="center" vertical="center"/>
    </xf>
    <xf numFmtId="49" fontId="37" fillId="0" borderId="23" xfId="2" applyNumberFormat="1" applyFont="1" applyBorder="1" applyAlignment="1">
      <alignment horizontal="left" vertical="center" wrapText="1"/>
    </xf>
    <xf numFmtId="0" fontId="37" fillId="0" borderId="23" xfId="2" applyFont="1" applyBorder="1" applyAlignment="1">
      <alignment horizontal="left" vertical="center" wrapText="1"/>
    </xf>
    <xf numFmtId="0" fontId="37" fillId="0" borderId="23" xfId="2" applyFont="1" applyBorder="1" applyAlignment="1">
      <alignment horizontal="center" vertical="center" wrapText="1"/>
    </xf>
    <xf numFmtId="167" fontId="37" fillId="0" borderId="23" xfId="2" applyNumberFormat="1" applyFont="1" applyBorder="1" applyAlignment="1">
      <alignment vertical="center"/>
    </xf>
    <xf numFmtId="4" fontId="37" fillId="0" borderId="23" xfId="2" applyNumberFormat="1" applyFont="1" applyBorder="1" applyAlignment="1">
      <alignment vertical="center"/>
    </xf>
    <xf numFmtId="0" fontId="38" fillId="0" borderId="4" xfId="2" applyFont="1" applyBorder="1" applyAlignment="1">
      <alignment vertical="center"/>
    </xf>
    <xf numFmtId="0" fontId="37" fillId="0" borderId="15" xfId="2" applyFont="1" applyBorder="1" applyAlignment="1">
      <alignment horizontal="left" vertical="center"/>
    </xf>
    <xf numFmtId="0" fontId="37" fillId="0" borderId="1" xfId="2" applyFont="1" applyAlignment="1">
      <alignment horizontal="center" vertical="center"/>
    </xf>
    <xf numFmtId="0" fontId="11" fillId="0" borderId="20" xfId="2" applyFont="1" applyBorder="1" applyAlignment="1">
      <alignment vertical="center"/>
    </xf>
    <xf numFmtId="0" fontId="11" fillId="0" borderId="21" xfId="2" applyFont="1" applyBorder="1" applyAlignment="1">
      <alignment vertical="center"/>
    </xf>
    <xf numFmtId="0" fontId="11" fillId="0" borderId="22" xfId="2" applyFont="1" applyBorder="1" applyAlignment="1">
      <alignment vertical="center"/>
    </xf>
    <xf numFmtId="0" fontId="0" fillId="0" borderId="1" xfId="0" applyBorder="1" applyAlignment="1">
      <alignment vertical="center"/>
    </xf>
    <xf numFmtId="0" fontId="2" fillId="0" borderId="1" xfId="0" applyFont="1" applyBorder="1" applyAlignment="1">
      <alignment vertical="center"/>
    </xf>
    <xf numFmtId="0" fontId="3" fillId="0" borderId="1" xfId="0" applyFont="1" applyBorder="1" applyAlignment="1">
      <alignment vertical="center"/>
    </xf>
    <xf numFmtId="0" fontId="21" fillId="0" borderId="1" xfId="0" applyFont="1" applyBorder="1" applyAlignment="1">
      <alignment horizontal="center" vertical="center" wrapText="1"/>
    </xf>
    <xf numFmtId="4" fontId="18" fillId="0" borderId="1" xfId="0" applyNumberFormat="1" applyFont="1" applyBorder="1" applyAlignment="1">
      <alignment vertical="center"/>
    </xf>
    <xf numFmtId="166" fontId="18" fillId="0" borderId="1" xfId="0" applyNumberFormat="1" applyFont="1" applyBorder="1" applyAlignment="1">
      <alignment vertical="center"/>
    </xf>
    <xf numFmtId="0" fontId="4" fillId="0" borderId="1" xfId="0" applyFont="1" applyBorder="1" applyAlignment="1">
      <alignment vertical="center"/>
    </xf>
    <xf numFmtId="4" fontId="27" fillId="0" borderId="1" xfId="0" applyNumberFormat="1" applyFont="1" applyBorder="1" applyAlignment="1">
      <alignment vertical="center"/>
    </xf>
    <xf numFmtId="166" fontId="27" fillId="0" borderId="1" xfId="0" applyNumberFormat="1" applyFont="1" applyBorder="1" applyAlignment="1">
      <alignment vertical="center"/>
    </xf>
    <xf numFmtId="0" fontId="5" fillId="0" borderId="1" xfId="0" applyFont="1" applyBorder="1" applyAlignment="1">
      <alignment vertical="center"/>
    </xf>
    <xf numFmtId="0" fontId="0" fillId="0" borderId="1" xfId="0" applyBorder="1"/>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 xfId="0" applyFont="1" applyBorder="1" applyAlignment="1">
      <alignment horizontal="center" vertical="center"/>
    </xf>
    <xf numFmtId="0" fontId="18" fillId="0" borderId="1" xfId="0" applyFont="1" applyBorder="1" applyAlignment="1">
      <alignment horizontal="left" vertical="center"/>
    </xf>
    <xf numFmtId="0" fontId="19" fillId="0" borderId="1" xfId="0" applyFont="1" applyBorder="1" applyAlignment="1">
      <alignment horizontal="left" vertical="center"/>
    </xf>
    <xf numFmtId="0" fontId="20" fillId="3" borderId="7" xfId="0" applyFont="1" applyFill="1" applyBorder="1" applyAlignment="1">
      <alignment horizontal="center" vertical="center"/>
    </xf>
    <xf numFmtId="0" fontId="20" fillId="3" borderId="8" xfId="0" applyFont="1" applyFill="1" applyBorder="1" applyAlignment="1">
      <alignment horizontal="left" vertical="center"/>
    </xf>
    <xf numFmtId="0" fontId="20" fillId="3" borderId="8" xfId="0" applyFont="1" applyFill="1" applyBorder="1" applyAlignment="1">
      <alignment horizontal="center" vertical="center"/>
    </xf>
    <xf numFmtId="0" fontId="20" fillId="3" borderId="8" xfId="0" applyFont="1" applyFill="1" applyBorder="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7" fillId="0" borderId="0" xfId="0" applyNumberFormat="1" applyFont="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6"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4" fillId="2" borderId="8" xfId="0" applyNumberFormat="1" applyFont="1" applyFill="1" applyBorder="1" applyAlignment="1">
      <alignment vertical="center"/>
    </xf>
    <xf numFmtId="0" fontId="0" fillId="2" borderId="8" xfId="0" applyFill="1" applyBorder="1" applyAlignment="1">
      <alignment vertical="center"/>
    </xf>
    <xf numFmtId="0" fontId="0" fillId="2" borderId="9" xfId="0" applyFill="1" applyBorder="1" applyAlignment="1">
      <alignment vertical="center"/>
    </xf>
    <xf numFmtId="0" fontId="4" fillId="2" borderId="8" xfId="0" applyFont="1" applyFill="1" applyBorder="1" applyAlignment="1">
      <alignment horizontal="left" vertical="center"/>
    </xf>
    <xf numFmtId="0" fontId="3" fillId="0" borderId="1" xfId="2" applyFont="1" applyAlignment="1">
      <alignment horizontal="left" vertical="center" wrapText="1"/>
    </xf>
    <xf numFmtId="0" fontId="41" fillId="0" borderId="1" xfId="2" applyAlignment="1">
      <alignment vertical="center"/>
    </xf>
    <xf numFmtId="0" fontId="1" fillId="0" borderId="1" xfId="2" applyFont="1" applyAlignment="1">
      <alignment horizontal="left" vertical="center" wrapText="1"/>
    </xf>
    <xf numFmtId="0" fontId="1" fillId="0" borderId="1" xfId="2" applyFont="1" applyAlignment="1">
      <alignment horizontal="left" vertical="center"/>
    </xf>
    <xf numFmtId="0" fontId="41" fillId="0" borderId="1" xfId="2"/>
    <xf numFmtId="0" fontId="2" fillId="0" borderId="1" xfId="2" applyFont="1" applyAlignment="1">
      <alignment horizontal="left" vertical="center"/>
    </xf>
    <xf numFmtId="0" fontId="2" fillId="0" borderId="1" xfId="2" applyFont="1" applyAlignment="1">
      <alignment horizontal="left" vertical="center" wrapText="1"/>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cellXfs>
  <cellStyles count="4">
    <cellStyle name="Hypertextový odkaz" xfId="1" builtinId="8"/>
    <cellStyle name="Hypertextový odkaz 2" xfId="3" xr:uid="{C500D67C-9B35-4C26-A97C-3FE47AEBC7BD}"/>
    <cellStyle name="Normální" xfId="0" builtinId="0" customBuiltin="1"/>
    <cellStyle name="Normální 2" xfId="2" xr:uid="{585334C4-B80C-4FCB-A749-66D4800FB1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624B778C-21C3-4033-8335-86D0C25F037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5_01/162751117" TargetMode="External"/><Relationship Id="rId18" Type="http://schemas.openxmlformats.org/officeDocument/2006/relationships/hyperlink" Target="https://podminky.urs.cz/item/CS_URS_2025_01/212755214" TargetMode="External"/><Relationship Id="rId26" Type="http://schemas.openxmlformats.org/officeDocument/2006/relationships/hyperlink" Target="https://podminky.urs.cz/item/CS_URS_2025_01/279113132" TargetMode="External"/><Relationship Id="rId39" Type="http://schemas.openxmlformats.org/officeDocument/2006/relationships/hyperlink" Target="https://podminky.urs.cz/item/CS_URS_2025_01/997221873" TargetMode="External"/><Relationship Id="rId21" Type="http://schemas.openxmlformats.org/officeDocument/2006/relationships/hyperlink" Target="https://podminky.urs.cz/item/CS_URS_2025_01/274356021" TargetMode="External"/><Relationship Id="rId34" Type="http://schemas.openxmlformats.org/officeDocument/2006/relationships/hyperlink" Target="https://podminky.urs.cz/item/CS_URS_2025_01/635111141" TargetMode="External"/><Relationship Id="rId42" Type="http://schemas.openxmlformats.org/officeDocument/2006/relationships/hyperlink" Target="https://podminky.urs.cz/item/CS_URS_2025_01/998762194" TargetMode="External"/><Relationship Id="rId47" Type="http://schemas.openxmlformats.org/officeDocument/2006/relationships/hyperlink" Target="https://podminky.urs.cz/item/CS_URS_2025_01/998764194" TargetMode="External"/><Relationship Id="rId50" Type="http://schemas.openxmlformats.org/officeDocument/2006/relationships/hyperlink" Target="https://podminky.urs.cz/item/CS_URS_2025_01/998765192" TargetMode="External"/><Relationship Id="rId7" Type="http://schemas.openxmlformats.org/officeDocument/2006/relationships/hyperlink" Target="https://podminky.urs.cz/item/CS_URS_2025_01/132212132" TargetMode="External"/><Relationship Id="rId2" Type="http://schemas.openxmlformats.org/officeDocument/2006/relationships/hyperlink" Target="https://podminky.urs.cz/item/CS_URS_2025_01/111351111" TargetMode="External"/><Relationship Id="rId16" Type="http://schemas.openxmlformats.org/officeDocument/2006/relationships/hyperlink" Target="https://podminky.urs.cz/item/CS_URS_2025_01/167151102" TargetMode="External"/><Relationship Id="rId29" Type="http://schemas.openxmlformats.org/officeDocument/2006/relationships/hyperlink" Target="https://podminky.urs.cz/item/CS_URS_2025_01/338171115" TargetMode="External"/><Relationship Id="rId11" Type="http://schemas.openxmlformats.org/officeDocument/2006/relationships/hyperlink" Target="https://podminky.urs.cz/item/CS_URS_2025_01/162351104" TargetMode="External"/><Relationship Id="rId24" Type="http://schemas.openxmlformats.org/officeDocument/2006/relationships/hyperlink" Target="https://podminky.urs.cz/item/CS_URS_2025_01/275356021" TargetMode="External"/><Relationship Id="rId32" Type="http://schemas.openxmlformats.org/officeDocument/2006/relationships/hyperlink" Target="https://podminky.urs.cz/item/CS_URS_2025_01/348501212" TargetMode="External"/><Relationship Id="rId37" Type="http://schemas.openxmlformats.org/officeDocument/2006/relationships/hyperlink" Target="https://podminky.urs.cz/item/CS_URS_2025_01/998232110" TargetMode="External"/><Relationship Id="rId40" Type="http://schemas.openxmlformats.org/officeDocument/2006/relationships/hyperlink" Target="https://podminky.urs.cz/item/CS_URS_2025_01/762342511" TargetMode="External"/><Relationship Id="rId45" Type="http://schemas.openxmlformats.org/officeDocument/2006/relationships/hyperlink" Target="https://podminky.urs.cz/item/CS_URS_2025_01/764548322" TargetMode="External"/><Relationship Id="rId53" Type="http://schemas.openxmlformats.org/officeDocument/2006/relationships/hyperlink" Target="https://podminky.urs.cz/item/CS_URS_2025_01/783167101" TargetMode="External"/><Relationship Id="rId5" Type="http://schemas.openxmlformats.org/officeDocument/2006/relationships/hyperlink" Target="https://podminky.urs.cz/item/CS_URS_2025_01/131313702" TargetMode="External"/><Relationship Id="rId10" Type="http://schemas.openxmlformats.org/officeDocument/2006/relationships/hyperlink" Target="https://podminky.urs.cz/item/CS_URS_2025_01/132351101" TargetMode="External"/><Relationship Id="rId19" Type="http://schemas.openxmlformats.org/officeDocument/2006/relationships/hyperlink" Target="https://podminky.urs.cz/item/CS_URS_2025_01/213141111" TargetMode="External"/><Relationship Id="rId31" Type="http://schemas.openxmlformats.org/officeDocument/2006/relationships/hyperlink" Target="https://podminky.urs.cz/item/CS_URS_2025_01/348262404" TargetMode="External"/><Relationship Id="rId44" Type="http://schemas.openxmlformats.org/officeDocument/2006/relationships/hyperlink" Target="https://podminky.urs.cz/item/CS_URS_2025_01/764541342" TargetMode="External"/><Relationship Id="rId52" Type="http://schemas.openxmlformats.org/officeDocument/2006/relationships/hyperlink" Target="https://podminky.urs.cz/item/CS_URS_2025_01/783164101" TargetMode="External"/><Relationship Id="rId4" Type="http://schemas.openxmlformats.org/officeDocument/2006/relationships/hyperlink" Target="https://podminky.urs.cz/item/CS_URS_2025_01/131251100" TargetMode="External"/><Relationship Id="rId9" Type="http://schemas.openxmlformats.org/officeDocument/2006/relationships/hyperlink" Target="https://podminky.urs.cz/item/CS_URS_2025_01/132312132" TargetMode="External"/><Relationship Id="rId14" Type="http://schemas.openxmlformats.org/officeDocument/2006/relationships/hyperlink" Target="https://podminky.urs.cz/item/CS_URS_2025_01/162751136" TargetMode="External"/><Relationship Id="rId22" Type="http://schemas.openxmlformats.org/officeDocument/2006/relationships/hyperlink" Target="https://podminky.urs.cz/item/CS_URS_2025_01/274356022" TargetMode="External"/><Relationship Id="rId27" Type="http://schemas.openxmlformats.org/officeDocument/2006/relationships/hyperlink" Target="https://podminky.urs.cz/item/CS_URS_2025_01/279113134" TargetMode="External"/><Relationship Id="rId30" Type="http://schemas.openxmlformats.org/officeDocument/2006/relationships/hyperlink" Target="https://podminky.urs.cz/item/CS_URS_2025_01/338171125" TargetMode="External"/><Relationship Id="rId35" Type="http://schemas.openxmlformats.org/officeDocument/2006/relationships/hyperlink" Target="https://podminky.urs.cz/item/CS_URS_2025_01/637211131" TargetMode="External"/><Relationship Id="rId43" Type="http://schemas.openxmlformats.org/officeDocument/2006/relationships/hyperlink" Target="https://podminky.urs.cz/item/CS_URS_2025_01/764541303" TargetMode="External"/><Relationship Id="rId48" Type="http://schemas.openxmlformats.org/officeDocument/2006/relationships/hyperlink" Target="https://podminky.urs.cz/item/CS_URS_2025_01/765142101" TargetMode="External"/><Relationship Id="rId8" Type="http://schemas.openxmlformats.org/officeDocument/2006/relationships/hyperlink" Target="https://podminky.urs.cz/item/CS_URS_2025_01/132251101" TargetMode="External"/><Relationship Id="rId51" Type="http://schemas.openxmlformats.org/officeDocument/2006/relationships/hyperlink" Target="https://podminky.urs.cz/item/CS_URS_2025_01/783123121" TargetMode="External"/><Relationship Id="rId3" Type="http://schemas.openxmlformats.org/officeDocument/2006/relationships/hyperlink" Target="https://podminky.urs.cz/item/CS_URS_2025_01/131213702" TargetMode="External"/><Relationship Id="rId12" Type="http://schemas.openxmlformats.org/officeDocument/2006/relationships/hyperlink" Target="https://podminky.urs.cz/item/CS_URS_2025_01/162351124" TargetMode="External"/><Relationship Id="rId17" Type="http://schemas.openxmlformats.org/officeDocument/2006/relationships/hyperlink" Target="https://podminky.urs.cz/item/CS_URS_2025_01/171251201" TargetMode="External"/><Relationship Id="rId25" Type="http://schemas.openxmlformats.org/officeDocument/2006/relationships/hyperlink" Target="https://podminky.urs.cz/item/CS_URS_2025_01/275356022" TargetMode="External"/><Relationship Id="rId33" Type="http://schemas.openxmlformats.org/officeDocument/2006/relationships/hyperlink" Target="https://podminky.urs.cz/item/CS_URS_2025_01/451573111" TargetMode="External"/><Relationship Id="rId38" Type="http://schemas.openxmlformats.org/officeDocument/2006/relationships/hyperlink" Target="https://podminky.urs.cz/item/CS_URS_2025_01/998232121" TargetMode="External"/><Relationship Id="rId46" Type="http://schemas.openxmlformats.org/officeDocument/2006/relationships/hyperlink" Target="https://podminky.urs.cz/item/CS_URS_2025_01/998764101" TargetMode="External"/><Relationship Id="rId20" Type="http://schemas.openxmlformats.org/officeDocument/2006/relationships/hyperlink" Target="https://podminky.urs.cz/item/CS_URS_2025_01/274321311" TargetMode="External"/><Relationship Id="rId41" Type="http://schemas.openxmlformats.org/officeDocument/2006/relationships/hyperlink" Target="https://podminky.urs.cz/item/CS_URS_2025_01/998762111" TargetMode="External"/><Relationship Id="rId54" Type="http://schemas.openxmlformats.org/officeDocument/2006/relationships/drawing" Target="../drawings/drawing2.xml"/><Relationship Id="rId1" Type="http://schemas.openxmlformats.org/officeDocument/2006/relationships/hyperlink" Target="https://podminky.urs.cz/item/CS_URS_2025_01/111301111" TargetMode="External"/><Relationship Id="rId6" Type="http://schemas.openxmlformats.org/officeDocument/2006/relationships/hyperlink" Target="https://podminky.urs.cz/item/CS_URS_2025_01/131351102" TargetMode="External"/><Relationship Id="rId15" Type="http://schemas.openxmlformats.org/officeDocument/2006/relationships/hyperlink" Target="https://podminky.urs.cz/item/CS_URS_2025_01/167151101" TargetMode="External"/><Relationship Id="rId23" Type="http://schemas.openxmlformats.org/officeDocument/2006/relationships/hyperlink" Target="https://podminky.urs.cz/item/CS_URS_2025_01/275321311" TargetMode="External"/><Relationship Id="rId28" Type="http://schemas.openxmlformats.org/officeDocument/2006/relationships/hyperlink" Target="https://podminky.urs.cz/item/CS_URS_2025_01/274361821" TargetMode="External"/><Relationship Id="rId36" Type="http://schemas.openxmlformats.org/officeDocument/2006/relationships/hyperlink" Target="https://podminky.urs.cz/item/CS_URS_2025_01/637311131" TargetMode="External"/><Relationship Id="rId49" Type="http://schemas.openxmlformats.org/officeDocument/2006/relationships/hyperlink" Target="https://podminky.urs.cz/item/CS_URS_2025_01/998765111"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5_01/577134111" TargetMode="External"/><Relationship Id="rId3" Type="http://schemas.openxmlformats.org/officeDocument/2006/relationships/hyperlink" Target="https://podminky.urs.cz/item/CS_URS_2025_01/451573111" TargetMode="External"/><Relationship Id="rId7" Type="http://schemas.openxmlformats.org/officeDocument/2006/relationships/hyperlink" Target="https://podminky.urs.cz/item/CS_URS_2025_01/565145111" TargetMode="External"/><Relationship Id="rId2" Type="http://schemas.openxmlformats.org/officeDocument/2006/relationships/hyperlink" Target="https://podminky.urs.cz/item/CS_URS_2025_01/348501212" TargetMode="External"/><Relationship Id="rId1" Type="http://schemas.openxmlformats.org/officeDocument/2006/relationships/hyperlink" Target="https://podminky.urs.cz/item/CS_URS_2025_01/181411151" TargetMode="External"/><Relationship Id="rId6" Type="http://schemas.openxmlformats.org/officeDocument/2006/relationships/hyperlink" Target="https://podminky.urs.cz/item/CS_URS_2025_01/564871016" TargetMode="External"/><Relationship Id="rId5" Type="http://schemas.openxmlformats.org/officeDocument/2006/relationships/hyperlink" Target="https://podminky.urs.cz/item/CS_URS_2025_01/564831011" TargetMode="External"/><Relationship Id="rId10" Type="http://schemas.openxmlformats.org/officeDocument/2006/relationships/drawing" Target="../drawings/drawing4.xml"/><Relationship Id="rId4" Type="http://schemas.openxmlformats.org/officeDocument/2006/relationships/hyperlink" Target="https://podminky.urs.cz/item/CS_URS_2025_01/564811011" TargetMode="External"/><Relationship Id="rId9" Type="http://schemas.openxmlformats.org/officeDocument/2006/relationships/hyperlink" Target="https://podminky.urs.cz/item/CS_URS_2025_01/596211110"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odminky.urs.cz/item/CS_URS_2025_01/060001000" TargetMode="External"/><Relationship Id="rId2" Type="http://schemas.openxmlformats.org/officeDocument/2006/relationships/hyperlink" Target="https://podminky.urs.cz/item/CS_URS_2025_01/030001000" TargetMode="External"/><Relationship Id="rId1" Type="http://schemas.openxmlformats.org/officeDocument/2006/relationships/hyperlink" Target="https://podminky.urs.cz/item/CS_URS_2025_01/020001000" TargetMode="External"/><Relationship Id="rId5" Type="http://schemas.openxmlformats.org/officeDocument/2006/relationships/drawing" Target="../drawings/drawing5.xml"/><Relationship Id="rId4" Type="http://schemas.openxmlformats.org/officeDocument/2006/relationships/hyperlink" Target="https://podminky.urs.cz/item/CS_URS_2025_01/070001000"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4"/>
  <sheetViews>
    <sheetView showGridLines="0" tabSelected="1" workbookViewId="0">
      <selection activeCell="AK26" sqref="AK26:AO26"/>
    </sheetView>
  </sheetViews>
  <sheetFormatPr defaultRowHeight="10"/>
  <cols>
    <col min="1" max="1" width="8.33203125" customWidth="1"/>
    <col min="2" max="2" width="1.6640625" customWidth="1"/>
    <col min="3" max="3" width="4.109375" customWidth="1"/>
    <col min="4" max="33" width="2.6640625" customWidth="1"/>
    <col min="34" max="34" width="3.33203125" customWidth="1"/>
    <col min="35" max="35" width="31.6640625" customWidth="1"/>
    <col min="36" max="37" width="2.44140625" customWidth="1"/>
    <col min="38" max="38" width="8.33203125" customWidth="1"/>
    <col min="39" max="39" width="3.33203125" customWidth="1"/>
    <col min="40" max="40" width="13.33203125" customWidth="1"/>
    <col min="41" max="41" width="7.44140625" customWidth="1"/>
    <col min="42" max="42" width="4.109375" customWidth="1"/>
    <col min="43" max="43" width="15.6640625" customWidth="1"/>
    <col min="44" max="44" width="28.44140625" customWidth="1"/>
    <col min="45" max="45" width="16.6640625" customWidth="1"/>
    <col min="46" max="46" width="10.44140625" customWidth="1"/>
    <col min="47" max="47" width="8.44140625" customWidth="1"/>
    <col min="48" max="48" width="23.77734375" customWidth="1"/>
    <col min="49" max="49" width="21.44140625" customWidth="1"/>
    <col min="50" max="50" width="18.109375" customWidth="1"/>
    <col min="51" max="51" width="26.77734375" customWidth="1"/>
    <col min="52" max="52" width="29.77734375" customWidth="1"/>
    <col min="53" max="53" width="19.33203125" customWidth="1"/>
    <col min="54" max="54" width="18.77734375" customWidth="1"/>
    <col min="55" max="55" width="15.44140625" customWidth="1"/>
    <col min="56" max="56" width="14.109375" customWidth="1"/>
    <col min="57" max="57" width="66.44140625" customWidth="1"/>
    <col min="71" max="91" width="9.33203125" hidden="1"/>
  </cols>
  <sheetData>
    <row r="1" spans="1:74">
      <c r="A1" s="15" t="s">
        <v>0</v>
      </c>
      <c r="AZ1" s="15" t="s">
        <v>1</v>
      </c>
      <c r="BA1" s="15" t="s">
        <v>2</v>
      </c>
      <c r="BB1" s="15" t="s">
        <v>3</v>
      </c>
      <c r="BT1" s="15" t="s">
        <v>4</v>
      </c>
      <c r="BU1" s="15" t="s">
        <v>4</v>
      </c>
      <c r="BV1" s="15" t="s">
        <v>5</v>
      </c>
    </row>
    <row r="2" spans="1:74" ht="37" customHeight="1">
      <c r="AR2" s="330"/>
      <c r="AS2" s="330"/>
      <c r="AT2" s="330"/>
      <c r="AU2" s="330"/>
      <c r="AV2" s="330"/>
      <c r="AW2" s="330"/>
      <c r="AX2" s="330"/>
      <c r="AY2" s="330"/>
      <c r="AZ2" s="330"/>
      <c r="BA2" s="330"/>
      <c r="BB2" s="330"/>
      <c r="BC2" s="330"/>
      <c r="BD2" s="330"/>
      <c r="BE2" s="330"/>
      <c r="BS2" s="16" t="s">
        <v>6</v>
      </c>
      <c r="BT2" s="16" t="s">
        <v>7</v>
      </c>
    </row>
    <row r="3" spans="1:74" ht="7"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5" customHeight="1">
      <c r="B4" s="19"/>
      <c r="D4" s="20" t="s">
        <v>9</v>
      </c>
      <c r="AR4" s="19"/>
      <c r="AS4" s="21" t="s">
        <v>10</v>
      </c>
      <c r="BS4" s="16" t="s">
        <v>11</v>
      </c>
    </row>
    <row r="5" spans="1:74" ht="12" customHeight="1">
      <c r="B5" s="19"/>
      <c r="D5" s="22" t="s">
        <v>12</v>
      </c>
      <c r="K5" s="329" t="s">
        <v>13</v>
      </c>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R5" s="19"/>
      <c r="BS5" s="16" t="s">
        <v>6</v>
      </c>
    </row>
    <row r="6" spans="1:74" ht="37" customHeight="1">
      <c r="B6" s="19"/>
      <c r="D6" s="24" t="s">
        <v>14</v>
      </c>
      <c r="K6" s="331" t="s">
        <v>734</v>
      </c>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R6" s="19"/>
      <c r="BS6" s="16" t="s">
        <v>6</v>
      </c>
    </row>
    <row r="7" spans="1:74" ht="12" customHeight="1">
      <c r="B7" s="19"/>
      <c r="D7" s="25" t="s">
        <v>15</v>
      </c>
      <c r="K7" s="23" t="s">
        <v>16</v>
      </c>
      <c r="AK7" s="25" t="s">
        <v>17</v>
      </c>
      <c r="AN7" s="23" t="s">
        <v>18</v>
      </c>
      <c r="AR7" s="19"/>
      <c r="BS7" s="16" t="s">
        <v>6</v>
      </c>
    </row>
    <row r="8" spans="1:74" ht="12" customHeight="1">
      <c r="B8" s="19"/>
      <c r="D8" s="25" t="s">
        <v>19</v>
      </c>
      <c r="K8" s="23" t="s">
        <v>20</v>
      </c>
      <c r="AK8" s="25" t="s">
        <v>21</v>
      </c>
      <c r="AN8" s="23"/>
      <c r="AR8" s="19"/>
      <c r="BS8" s="16" t="s">
        <v>6</v>
      </c>
    </row>
    <row r="9" spans="1:74" ht="29.25" customHeight="1">
      <c r="B9" s="19"/>
      <c r="D9" s="22" t="s">
        <v>22</v>
      </c>
      <c r="K9" s="26" t="s">
        <v>23</v>
      </c>
      <c r="AK9" s="22" t="s">
        <v>24</v>
      </c>
      <c r="AN9" s="26" t="s">
        <v>25</v>
      </c>
      <c r="AR9" s="19"/>
      <c r="BS9" s="16" t="s">
        <v>6</v>
      </c>
    </row>
    <row r="10" spans="1:74" ht="12" customHeight="1">
      <c r="B10" s="19"/>
      <c r="D10" s="25" t="s">
        <v>26</v>
      </c>
      <c r="AK10" s="25" t="s">
        <v>27</v>
      </c>
      <c r="AN10" s="23" t="s">
        <v>28</v>
      </c>
      <c r="AR10" s="19"/>
      <c r="BS10" s="16" t="s">
        <v>6</v>
      </c>
    </row>
    <row r="11" spans="1:74" ht="18.649999999999999" customHeight="1">
      <c r="B11" s="19"/>
      <c r="E11" s="23" t="s">
        <v>29</v>
      </c>
      <c r="AK11" s="25" t="s">
        <v>30</v>
      </c>
      <c r="AN11" s="23" t="s">
        <v>31</v>
      </c>
      <c r="AR11" s="19"/>
      <c r="BS11" s="16" t="s">
        <v>6</v>
      </c>
    </row>
    <row r="12" spans="1:74" ht="7" customHeight="1">
      <c r="B12" s="19"/>
      <c r="AR12" s="19"/>
      <c r="BS12" s="16" t="s">
        <v>6</v>
      </c>
    </row>
    <row r="13" spans="1:74" ht="12" customHeight="1">
      <c r="B13" s="19"/>
      <c r="D13" s="25" t="s">
        <v>32</v>
      </c>
      <c r="AK13" s="25" t="s">
        <v>27</v>
      </c>
      <c r="AN13" s="23" t="s">
        <v>33</v>
      </c>
      <c r="AR13" s="19"/>
      <c r="BS13" s="16" t="s">
        <v>6</v>
      </c>
    </row>
    <row r="14" spans="1:74" ht="12.5">
      <c r="B14" s="19"/>
      <c r="E14" s="23" t="s">
        <v>34</v>
      </c>
      <c r="AK14" s="25" t="s">
        <v>30</v>
      </c>
      <c r="AN14" s="23" t="s">
        <v>33</v>
      </c>
      <c r="AR14" s="19"/>
      <c r="BS14" s="16" t="s">
        <v>6</v>
      </c>
    </row>
    <row r="15" spans="1:74" ht="7" customHeight="1">
      <c r="B15" s="19"/>
      <c r="AR15" s="19"/>
      <c r="BS15" s="16" t="s">
        <v>4</v>
      </c>
    </row>
    <row r="16" spans="1:74" ht="12" customHeight="1">
      <c r="B16" s="19"/>
      <c r="D16" s="25" t="s">
        <v>35</v>
      </c>
      <c r="AK16" s="25" t="s">
        <v>27</v>
      </c>
      <c r="AN16" s="23" t="s">
        <v>36</v>
      </c>
      <c r="AR16" s="19"/>
      <c r="BS16" s="16" t="s">
        <v>4</v>
      </c>
    </row>
    <row r="17" spans="2:71" ht="18.649999999999999" customHeight="1">
      <c r="B17" s="19"/>
      <c r="E17" s="23" t="s">
        <v>37</v>
      </c>
      <c r="AK17" s="25" t="s">
        <v>30</v>
      </c>
      <c r="AN17" s="23" t="s">
        <v>38</v>
      </c>
      <c r="AR17" s="19"/>
      <c r="BS17" s="16" t="s">
        <v>39</v>
      </c>
    </row>
    <row r="18" spans="2:71" ht="7" customHeight="1">
      <c r="B18" s="19"/>
      <c r="AR18" s="19"/>
      <c r="BS18" s="16" t="s">
        <v>6</v>
      </c>
    </row>
    <row r="19" spans="2:71" ht="12" customHeight="1">
      <c r="B19" s="19"/>
      <c r="D19" s="25" t="s">
        <v>40</v>
      </c>
      <c r="AK19" s="25" t="s">
        <v>27</v>
      </c>
      <c r="AN19" s="23" t="s">
        <v>33</v>
      </c>
      <c r="AR19" s="19"/>
      <c r="BS19" s="16" t="s">
        <v>6</v>
      </c>
    </row>
    <row r="20" spans="2:71" ht="18.649999999999999" customHeight="1">
      <c r="B20" s="19"/>
      <c r="E20" s="23" t="s">
        <v>41</v>
      </c>
      <c r="AK20" s="25" t="s">
        <v>30</v>
      </c>
      <c r="AN20" s="23" t="s">
        <v>33</v>
      </c>
      <c r="AR20" s="19"/>
      <c r="BS20" s="16" t="s">
        <v>4</v>
      </c>
    </row>
    <row r="21" spans="2:71" ht="7" customHeight="1">
      <c r="B21" s="19"/>
      <c r="AR21" s="19"/>
    </row>
    <row r="22" spans="2:71" ht="12" customHeight="1">
      <c r="B22" s="19"/>
      <c r="D22" s="25" t="s">
        <v>42</v>
      </c>
      <c r="AR22" s="19"/>
    </row>
    <row r="23" spans="2:71" ht="47.25" customHeight="1">
      <c r="B23" s="19"/>
      <c r="E23" s="332" t="s">
        <v>43</v>
      </c>
      <c r="F23" s="332"/>
      <c r="G23" s="332"/>
      <c r="H23" s="332"/>
      <c r="I23" s="332"/>
      <c r="J23" s="332"/>
      <c r="K23" s="332"/>
      <c r="L23" s="332"/>
      <c r="M23" s="332"/>
      <c r="N23" s="332"/>
      <c r="O23" s="332"/>
      <c r="P23" s="332"/>
      <c r="Q23" s="332"/>
      <c r="R23" s="332"/>
      <c r="S23" s="332"/>
      <c r="T23" s="332"/>
      <c r="U23" s="332"/>
      <c r="V23" s="332"/>
      <c r="W23" s="332"/>
      <c r="X23" s="332"/>
      <c r="Y23" s="332"/>
      <c r="Z23" s="332"/>
      <c r="AA23" s="332"/>
      <c r="AB23" s="332"/>
      <c r="AC23" s="332"/>
      <c r="AD23" s="332"/>
      <c r="AE23" s="332"/>
      <c r="AF23" s="332"/>
      <c r="AG23" s="332"/>
      <c r="AH23" s="332"/>
      <c r="AI23" s="332"/>
      <c r="AJ23" s="332"/>
      <c r="AK23" s="332"/>
      <c r="AL23" s="332"/>
      <c r="AM23" s="332"/>
      <c r="AN23" s="332"/>
      <c r="AR23" s="19"/>
    </row>
    <row r="24" spans="2:71" ht="7" customHeight="1">
      <c r="B24" s="19"/>
      <c r="AR24" s="19"/>
    </row>
    <row r="25" spans="2:71" ht="7" customHeight="1">
      <c r="B25" s="19"/>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9"/>
    </row>
    <row r="26" spans="2:71" s="1" customFormat="1" ht="25.9" customHeight="1">
      <c r="B26" s="29"/>
      <c r="D26" s="30" t="s">
        <v>44</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33">
        <f>ROUND(AG54,2)</f>
        <v>0</v>
      </c>
      <c r="AL26" s="334"/>
      <c r="AM26" s="334"/>
      <c r="AN26" s="334"/>
      <c r="AO26" s="334"/>
      <c r="AR26" s="29"/>
    </row>
    <row r="27" spans="2:71" s="1" customFormat="1" ht="7" customHeight="1">
      <c r="B27" s="29"/>
      <c r="AR27" s="29"/>
      <c r="AS27" s="121"/>
    </row>
    <row r="28" spans="2:71" s="1" customFormat="1" ht="12.5">
      <c r="B28" s="29"/>
      <c r="L28" s="335" t="s">
        <v>45</v>
      </c>
      <c r="M28" s="335"/>
      <c r="N28" s="335"/>
      <c r="O28" s="335"/>
      <c r="P28" s="335"/>
      <c r="W28" s="335" t="s">
        <v>46</v>
      </c>
      <c r="X28" s="335"/>
      <c r="Y28" s="335"/>
      <c r="Z28" s="335"/>
      <c r="AA28" s="335"/>
      <c r="AB28" s="335"/>
      <c r="AC28" s="335"/>
      <c r="AD28" s="335"/>
      <c r="AE28" s="335"/>
      <c r="AK28" s="335" t="s">
        <v>47</v>
      </c>
      <c r="AL28" s="335"/>
      <c r="AM28" s="335"/>
      <c r="AN28" s="335"/>
      <c r="AO28" s="335"/>
      <c r="AR28" s="29"/>
    </row>
    <row r="29" spans="2:71" s="2" customFormat="1" ht="14.5" customHeight="1">
      <c r="B29" s="33"/>
      <c r="D29" s="25" t="s">
        <v>48</v>
      </c>
      <c r="F29" s="25" t="s">
        <v>49</v>
      </c>
      <c r="L29" s="326">
        <v>0.21</v>
      </c>
      <c r="M29" s="327"/>
      <c r="N29" s="327"/>
      <c r="O29" s="327"/>
      <c r="P29" s="327"/>
      <c r="W29" s="328">
        <f>(AK26)</f>
        <v>0</v>
      </c>
      <c r="X29" s="327"/>
      <c r="Y29" s="327"/>
      <c r="Z29" s="327"/>
      <c r="AA29" s="327"/>
      <c r="AB29" s="327"/>
      <c r="AC29" s="327"/>
      <c r="AD29" s="327"/>
      <c r="AE29" s="327"/>
      <c r="AK29" s="328">
        <f>(W29*0.21)</f>
        <v>0</v>
      </c>
      <c r="AL29" s="327"/>
      <c r="AM29" s="327"/>
      <c r="AN29" s="327"/>
      <c r="AO29" s="327"/>
      <c r="AR29" s="33"/>
      <c r="AS29" s="72"/>
    </row>
    <row r="30" spans="2:71" s="2" customFormat="1" ht="14.5" customHeight="1">
      <c r="B30" s="33"/>
      <c r="F30" s="25"/>
      <c r="L30" s="326"/>
      <c r="M30" s="327"/>
      <c r="N30" s="327"/>
      <c r="O30" s="327"/>
      <c r="P30" s="327"/>
      <c r="W30" s="328"/>
      <c r="X30" s="327"/>
      <c r="Y30" s="327"/>
      <c r="Z30" s="327"/>
      <c r="AA30" s="327"/>
      <c r="AB30" s="327"/>
      <c r="AC30" s="327"/>
      <c r="AD30" s="327"/>
      <c r="AE30" s="327"/>
      <c r="AK30" s="328"/>
      <c r="AL30" s="327"/>
      <c r="AM30" s="327"/>
      <c r="AN30" s="327"/>
      <c r="AO30" s="327"/>
      <c r="AR30" s="33"/>
    </row>
    <row r="31" spans="2:71" s="2" customFormat="1" ht="14.5" hidden="1" customHeight="1">
      <c r="B31" s="33"/>
      <c r="F31" s="25" t="s">
        <v>51</v>
      </c>
      <c r="L31" s="326">
        <v>0.21</v>
      </c>
      <c r="M31" s="327"/>
      <c r="N31" s="327"/>
      <c r="O31" s="327"/>
      <c r="P31" s="327"/>
      <c r="W31" s="328">
        <f>ROUND(BB54, 2)</f>
        <v>0</v>
      </c>
      <c r="X31" s="327"/>
      <c r="Y31" s="327"/>
      <c r="Z31" s="327"/>
      <c r="AA31" s="327"/>
      <c r="AB31" s="327"/>
      <c r="AC31" s="327"/>
      <c r="AD31" s="327"/>
      <c r="AE31" s="327"/>
      <c r="AK31" s="328">
        <v>0</v>
      </c>
      <c r="AL31" s="327"/>
      <c r="AM31" s="327"/>
      <c r="AN31" s="327"/>
      <c r="AO31" s="327"/>
      <c r="AR31" s="33"/>
    </row>
    <row r="32" spans="2:71" s="2" customFormat="1" ht="14.5" hidden="1" customHeight="1">
      <c r="B32" s="33"/>
      <c r="F32" s="25" t="s">
        <v>52</v>
      </c>
      <c r="L32" s="326">
        <v>0.12</v>
      </c>
      <c r="M32" s="327"/>
      <c r="N32" s="327"/>
      <c r="O32" s="327"/>
      <c r="P32" s="327"/>
      <c r="W32" s="328">
        <f>ROUND(BC54, 2)</f>
        <v>0</v>
      </c>
      <c r="X32" s="327"/>
      <c r="Y32" s="327"/>
      <c r="Z32" s="327"/>
      <c r="AA32" s="327"/>
      <c r="AB32" s="327"/>
      <c r="AC32" s="327"/>
      <c r="AD32" s="327"/>
      <c r="AE32" s="327"/>
      <c r="AK32" s="328">
        <v>0</v>
      </c>
      <c r="AL32" s="327"/>
      <c r="AM32" s="327"/>
      <c r="AN32" s="327"/>
      <c r="AO32" s="327"/>
      <c r="AR32" s="33"/>
    </row>
    <row r="33" spans="2:57" s="2" customFormat="1" ht="14.5" hidden="1" customHeight="1">
      <c r="B33" s="33"/>
      <c r="F33" s="25" t="s">
        <v>53</v>
      </c>
      <c r="L33" s="326">
        <v>0</v>
      </c>
      <c r="M33" s="327"/>
      <c r="N33" s="327"/>
      <c r="O33" s="327"/>
      <c r="P33" s="327"/>
      <c r="W33" s="328">
        <f>ROUND(BD54, 2)</f>
        <v>0</v>
      </c>
      <c r="X33" s="327"/>
      <c r="Y33" s="327"/>
      <c r="Z33" s="327"/>
      <c r="AA33" s="327"/>
      <c r="AB33" s="327"/>
      <c r="AC33" s="327"/>
      <c r="AD33" s="327"/>
      <c r="AE33" s="327"/>
      <c r="AK33" s="328">
        <v>0</v>
      </c>
      <c r="AL33" s="327"/>
      <c r="AM33" s="327"/>
      <c r="AN33" s="327"/>
      <c r="AO33" s="327"/>
      <c r="AR33" s="33"/>
    </row>
    <row r="34" spans="2:57" s="1" customFormat="1" ht="7" customHeight="1">
      <c r="B34" s="29"/>
      <c r="AR34" s="29"/>
    </row>
    <row r="35" spans="2:57" s="1" customFormat="1" ht="25.9" customHeight="1">
      <c r="B35" s="29"/>
      <c r="C35" s="34"/>
      <c r="D35" s="35" t="s">
        <v>54</v>
      </c>
      <c r="E35" s="36"/>
      <c r="F35" s="36"/>
      <c r="G35" s="36"/>
      <c r="H35" s="36"/>
      <c r="I35" s="36"/>
      <c r="J35" s="36"/>
      <c r="K35" s="36"/>
      <c r="L35" s="36"/>
      <c r="M35" s="36"/>
      <c r="N35" s="36"/>
      <c r="O35" s="36"/>
      <c r="P35" s="36"/>
      <c r="Q35" s="36"/>
      <c r="R35" s="36"/>
      <c r="S35" s="36"/>
      <c r="T35" s="37" t="s">
        <v>55</v>
      </c>
      <c r="U35" s="36"/>
      <c r="V35" s="36"/>
      <c r="W35" s="36"/>
      <c r="X35" s="339" t="s">
        <v>56</v>
      </c>
      <c r="Y35" s="337"/>
      <c r="Z35" s="337"/>
      <c r="AA35" s="337"/>
      <c r="AB35" s="337"/>
      <c r="AC35" s="36"/>
      <c r="AD35" s="36"/>
      <c r="AE35" s="36"/>
      <c r="AF35" s="36"/>
      <c r="AG35" s="36"/>
      <c r="AH35" s="36"/>
      <c r="AI35" s="36"/>
      <c r="AJ35" s="36"/>
      <c r="AK35" s="336">
        <f>(W29+AK29)</f>
        <v>0</v>
      </c>
      <c r="AL35" s="337"/>
      <c r="AM35" s="337"/>
      <c r="AN35" s="337"/>
      <c r="AO35" s="338"/>
      <c r="AP35" s="34"/>
      <c r="AQ35" s="34"/>
      <c r="AR35" s="29"/>
    </row>
    <row r="36" spans="2:57" s="1" customFormat="1" ht="7" customHeight="1">
      <c r="B36" s="29"/>
      <c r="AR36" s="29"/>
    </row>
    <row r="37" spans="2:57" s="1" customFormat="1" ht="7" customHeight="1">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29"/>
    </row>
    <row r="41" spans="2:57" s="1" customFormat="1" ht="7" customHeight="1">
      <c r="B41" s="40"/>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29"/>
    </row>
    <row r="42" spans="2:57" s="1" customFormat="1" ht="25" customHeight="1">
      <c r="B42" s="29"/>
      <c r="C42" s="20" t="s">
        <v>57</v>
      </c>
      <c r="AR42" s="29"/>
      <c r="AS42" s="298"/>
      <c r="AT42" s="298"/>
      <c r="AU42" s="298"/>
      <c r="AV42" s="298"/>
      <c r="AW42" s="298"/>
      <c r="AX42" s="298"/>
      <c r="AY42" s="298"/>
      <c r="AZ42" s="298"/>
      <c r="BA42" s="298"/>
      <c r="BB42" s="298"/>
      <c r="BC42" s="298"/>
      <c r="BD42" s="298"/>
      <c r="BE42" s="298"/>
    </row>
    <row r="43" spans="2:57" s="1" customFormat="1" ht="7" customHeight="1">
      <c r="B43" s="29"/>
      <c r="AR43" s="29"/>
      <c r="AS43" s="298"/>
      <c r="AT43" s="298"/>
      <c r="AU43" s="298"/>
      <c r="AV43" s="298"/>
      <c r="AW43" s="298"/>
      <c r="AX43" s="298"/>
      <c r="AY43" s="298"/>
      <c r="AZ43" s="298"/>
      <c r="BA43" s="298"/>
      <c r="BB43" s="298"/>
      <c r="BC43" s="298"/>
      <c r="BD43" s="298"/>
      <c r="BE43" s="298"/>
    </row>
    <row r="44" spans="2:57" s="3" customFormat="1" ht="12" customHeight="1">
      <c r="B44" s="42"/>
      <c r="C44" s="25" t="s">
        <v>12</v>
      </c>
      <c r="L44" s="3" t="str">
        <f>K5</f>
        <v>12-1114-0100</v>
      </c>
      <c r="AR44" s="42"/>
      <c r="AS44" s="299"/>
      <c r="AT44" s="299"/>
      <c r="AU44" s="299"/>
      <c r="AV44" s="299"/>
      <c r="AW44" s="299"/>
      <c r="AX44" s="299"/>
      <c r="AY44" s="299"/>
      <c r="AZ44" s="299"/>
      <c r="BA44" s="299"/>
      <c r="BB44" s="299"/>
      <c r="BC44" s="299"/>
      <c r="BD44" s="299"/>
      <c r="BE44" s="299"/>
    </row>
    <row r="45" spans="2:57" s="4" customFormat="1" ht="37" customHeight="1">
      <c r="B45" s="43"/>
      <c r="C45" s="44" t="s">
        <v>14</v>
      </c>
      <c r="L45" s="309" t="str">
        <f>K6</f>
        <v>Revitalizace Koupaliště Lhotka - Kalové hospodářství a Bioodpad</v>
      </c>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0"/>
      <c r="AL45" s="310"/>
      <c r="AM45" s="310"/>
      <c r="AN45" s="310"/>
      <c r="AO45" s="310"/>
      <c r="AR45" s="43"/>
      <c r="AS45" s="300"/>
      <c r="AT45" s="300"/>
      <c r="AU45" s="300"/>
      <c r="AV45" s="300"/>
      <c r="AW45" s="300"/>
      <c r="AX45" s="300"/>
      <c r="AY45" s="300"/>
      <c r="AZ45" s="300"/>
      <c r="BA45" s="300"/>
      <c r="BB45" s="300"/>
      <c r="BC45" s="300"/>
      <c r="BD45" s="300"/>
      <c r="BE45" s="300"/>
    </row>
    <row r="46" spans="2:57" s="1" customFormat="1" ht="7" customHeight="1">
      <c r="B46" s="29"/>
      <c r="AR46" s="29"/>
      <c r="AS46" s="298"/>
      <c r="AT46" s="298"/>
      <c r="AU46" s="298"/>
      <c r="AV46" s="298"/>
      <c r="AW46" s="298"/>
      <c r="AX46" s="298"/>
      <c r="AY46" s="298"/>
      <c r="AZ46" s="298"/>
      <c r="BA46" s="298"/>
      <c r="BB46" s="298"/>
      <c r="BC46" s="298"/>
      <c r="BD46" s="298"/>
      <c r="BE46" s="298"/>
    </row>
    <row r="47" spans="2:57" s="1" customFormat="1" ht="12" customHeight="1">
      <c r="B47" s="29"/>
      <c r="C47" s="25" t="s">
        <v>19</v>
      </c>
      <c r="L47" s="45" t="str">
        <f>IF(K8="","",K8)</f>
        <v>Koupaliště Lhotka</v>
      </c>
      <c r="AI47" s="25" t="s">
        <v>21</v>
      </c>
      <c r="AM47" s="311" t="str">
        <f>IF(AN8= "","",AN8)</f>
        <v/>
      </c>
      <c r="AN47" s="311"/>
      <c r="AR47" s="29"/>
      <c r="AS47" s="298"/>
      <c r="AT47" s="298"/>
      <c r="AU47" s="298"/>
      <c r="AV47" s="298"/>
      <c r="AW47" s="298"/>
      <c r="AX47" s="298"/>
      <c r="AY47" s="298"/>
      <c r="AZ47" s="298"/>
      <c r="BA47" s="298"/>
      <c r="BB47" s="298"/>
      <c r="BC47" s="298"/>
      <c r="BD47" s="298"/>
      <c r="BE47" s="298"/>
    </row>
    <row r="48" spans="2:57" s="1" customFormat="1" ht="7" customHeight="1">
      <c r="B48" s="29"/>
      <c r="AR48" s="29"/>
      <c r="AS48" s="298"/>
      <c r="AT48" s="298"/>
      <c r="AU48" s="298"/>
      <c r="AV48" s="298"/>
      <c r="AW48" s="298"/>
      <c r="AX48" s="298"/>
      <c r="AY48" s="298"/>
      <c r="AZ48" s="298"/>
      <c r="BA48" s="298"/>
      <c r="BB48" s="298"/>
      <c r="BC48" s="298"/>
      <c r="BD48" s="298"/>
      <c r="BE48" s="298"/>
    </row>
    <row r="49" spans="1:91" s="1" customFormat="1" ht="15.25" customHeight="1">
      <c r="B49" s="29"/>
      <c r="C49" s="25" t="s">
        <v>26</v>
      </c>
      <c r="L49" s="3" t="str">
        <f>IF(E11= "","",E11)</f>
        <v xml:space="preserve">Městská část Praha 4 </v>
      </c>
      <c r="AI49" s="25" t="s">
        <v>35</v>
      </c>
      <c r="AM49" s="312" t="str">
        <f>IF(E17="","",E17)</f>
        <v>Sweco, a.s.</v>
      </c>
      <c r="AN49" s="313"/>
      <c r="AO49" s="313"/>
      <c r="AP49" s="313"/>
      <c r="AR49" s="29"/>
      <c r="AS49" s="314"/>
      <c r="AT49" s="315"/>
      <c r="AU49" s="298"/>
      <c r="AV49" s="298"/>
      <c r="AW49" s="298"/>
      <c r="AX49" s="298"/>
      <c r="AY49" s="298"/>
      <c r="AZ49" s="298"/>
      <c r="BA49" s="298"/>
      <c r="BB49" s="298"/>
      <c r="BC49" s="298"/>
      <c r="BD49" s="298"/>
      <c r="BE49" s="298"/>
    </row>
    <row r="50" spans="1:91" s="1" customFormat="1" ht="15.25" customHeight="1">
      <c r="B50" s="29"/>
      <c r="C50" s="25" t="s">
        <v>32</v>
      </c>
      <c r="L50" s="3" t="str">
        <f>IF(E14="","",E14)</f>
        <v xml:space="preserve"> </v>
      </c>
      <c r="AI50" s="25" t="s">
        <v>40</v>
      </c>
      <c r="AM50" s="312" t="str">
        <f>IF(E20="","",E20)</f>
        <v>Prejza, Mayerová</v>
      </c>
      <c r="AN50" s="313"/>
      <c r="AO50" s="313"/>
      <c r="AP50" s="313"/>
      <c r="AR50" s="29"/>
      <c r="AS50" s="316"/>
      <c r="AT50" s="316"/>
      <c r="AU50" s="298"/>
      <c r="AV50" s="298"/>
      <c r="AW50" s="298"/>
      <c r="AX50" s="298"/>
      <c r="AY50" s="298"/>
      <c r="AZ50" s="298"/>
      <c r="BA50" s="298"/>
      <c r="BB50" s="298"/>
      <c r="BC50" s="298"/>
      <c r="BD50" s="298"/>
      <c r="BE50" s="298"/>
    </row>
    <row r="51" spans="1:91" s="1" customFormat="1" ht="10.75" customHeight="1">
      <c r="B51" s="29"/>
      <c r="AR51" s="29"/>
      <c r="AS51" s="316"/>
      <c r="AT51" s="316"/>
      <c r="AU51" s="298"/>
      <c r="AV51" s="298"/>
      <c r="AW51" s="298"/>
      <c r="AX51" s="298"/>
      <c r="AY51" s="298"/>
      <c r="AZ51" s="298"/>
      <c r="BA51" s="298"/>
      <c r="BB51" s="298"/>
      <c r="BC51" s="298"/>
      <c r="BD51" s="298"/>
      <c r="BE51" s="298"/>
    </row>
    <row r="52" spans="1:91" s="1" customFormat="1" ht="29.25" customHeight="1">
      <c r="B52" s="29"/>
      <c r="C52" s="317" t="s">
        <v>58</v>
      </c>
      <c r="D52" s="318"/>
      <c r="E52" s="318"/>
      <c r="F52" s="318"/>
      <c r="G52" s="318"/>
      <c r="H52" s="50"/>
      <c r="I52" s="319" t="s">
        <v>59</v>
      </c>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20" t="s">
        <v>60</v>
      </c>
      <c r="AH52" s="318"/>
      <c r="AI52" s="318"/>
      <c r="AJ52" s="318"/>
      <c r="AK52" s="318"/>
      <c r="AL52" s="318"/>
      <c r="AM52" s="318"/>
      <c r="AN52" s="319" t="s">
        <v>61</v>
      </c>
      <c r="AO52" s="318"/>
      <c r="AP52" s="318"/>
      <c r="AQ52" s="51" t="s">
        <v>62</v>
      </c>
      <c r="AR52" s="29"/>
      <c r="AS52" s="301"/>
      <c r="AT52" s="301"/>
      <c r="AU52" s="301"/>
      <c r="AV52" s="301"/>
      <c r="AW52" s="301"/>
      <c r="AX52" s="301"/>
      <c r="AY52" s="301"/>
      <c r="AZ52" s="301"/>
      <c r="BA52" s="301"/>
      <c r="BB52" s="301"/>
      <c r="BC52" s="301"/>
      <c r="BD52" s="301"/>
      <c r="BE52" s="298"/>
    </row>
    <row r="53" spans="1:91" s="1" customFormat="1" ht="10.75" customHeight="1">
      <c r="B53" s="29"/>
      <c r="AR53" s="29"/>
      <c r="AS53" s="298"/>
      <c r="AT53" s="298"/>
      <c r="AU53" s="298"/>
      <c r="AV53" s="298"/>
      <c r="AW53" s="298"/>
      <c r="AX53" s="298"/>
      <c r="AY53" s="298"/>
      <c r="AZ53" s="302"/>
      <c r="BA53" s="298"/>
      <c r="BB53" s="298"/>
      <c r="BC53" s="298"/>
      <c r="BD53" s="298"/>
      <c r="BE53" s="298"/>
    </row>
    <row r="54" spans="1:91" s="5" customFormat="1" ht="32.5" customHeight="1">
      <c r="B54" s="56"/>
      <c r="C54" s="57" t="s">
        <v>63</v>
      </c>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324">
        <f>SUM(AG55:AM59)</f>
        <v>0</v>
      </c>
      <c r="AH54" s="324"/>
      <c r="AI54" s="324"/>
      <c r="AJ54" s="324"/>
      <c r="AK54" s="324"/>
      <c r="AL54" s="324"/>
      <c r="AM54" s="324"/>
      <c r="AN54" s="325">
        <f>SUM(AN55:AP59)</f>
        <v>0</v>
      </c>
      <c r="AO54" s="325"/>
      <c r="AP54" s="325"/>
      <c r="AQ54" s="60" t="s">
        <v>33</v>
      </c>
      <c r="AR54" s="56"/>
      <c r="AS54" s="302"/>
      <c r="AT54" s="302"/>
      <c r="AU54" s="303"/>
      <c r="AV54" s="302"/>
      <c r="AW54" s="302"/>
      <c r="AX54" s="302"/>
      <c r="AY54" s="302"/>
      <c r="AZ54" s="304"/>
      <c r="BA54" s="302"/>
      <c r="BB54" s="302"/>
      <c r="BC54" s="302"/>
      <c r="BD54" s="302"/>
      <c r="BE54" s="304"/>
      <c r="BS54" s="61" t="s">
        <v>64</v>
      </c>
      <c r="BT54" s="61" t="s">
        <v>65</v>
      </c>
      <c r="BU54" s="62" t="s">
        <v>66</v>
      </c>
      <c r="BV54" s="61" t="s">
        <v>67</v>
      </c>
      <c r="BW54" s="61" t="s">
        <v>5</v>
      </c>
      <c r="BX54" s="61" t="s">
        <v>68</v>
      </c>
      <c r="CL54" s="61" t="s">
        <v>16</v>
      </c>
    </row>
    <row r="55" spans="1:91" s="6" customFormat="1" ht="16.5" customHeight="1">
      <c r="A55" s="63" t="s">
        <v>69</v>
      </c>
      <c r="B55" s="64"/>
      <c r="C55" s="65"/>
      <c r="D55" s="323" t="s">
        <v>70</v>
      </c>
      <c r="E55" s="323"/>
      <c r="F55" s="323"/>
      <c r="G55" s="323"/>
      <c r="H55" s="323"/>
      <c r="I55" s="66"/>
      <c r="J55" s="323" t="s">
        <v>71</v>
      </c>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21">
        <f>('SO 01 - Kalové hospodářství'!J92)</f>
        <v>0</v>
      </c>
      <c r="AH55" s="322"/>
      <c r="AI55" s="322"/>
      <c r="AJ55" s="322"/>
      <c r="AK55" s="322"/>
      <c r="AL55" s="322"/>
      <c r="AM55" s="322"/>
      <c r="AN55" s="321">
        <f>(AG55*1.21)</f>
        <v>0</v>
      </c>
      <c r="AO55" s="322"/>
      <c r="AP55" s="322"/>
      <c r="AQ55" s="67" t="s">
        <v>72</v>
      </c>
      <c r="AR55" s="64"/>
      <c r="AS55" s="305"/>
      <c r="AT55" s="305"/>
      <c r="AU55" s="306"/>
      <c r="AV55" s="305"/>
      <c r="AW55" s="305"/>
      <c r="AX55" s="305"/>
      <c r="AY55" s="305"/>
      <c r="AZ55" s="305"/>
      <c r="BA55" s="305"/>
      <c r="BB55" s="305"/>
      <c r="BC55" s="305"/>
      <c r="BD55" s="305"/>
      <c r="BE55" s="307"/>
      <c r="BT55" s="68" t="s">
        <v>73</v>
      </c>
      <c r="BV55" s="68" t="s">
        <v>67</v>
      </c>
      <c r="BW55" s="68" t="s">
        <v>74</v>
      </c>
      <c r="BX55" s="68" t="s">
        <v>5</v>
      </c>
      <c r="CL55" s="68" t="s">
        <v>33</v>
      </c>
      <c r="CM55" s="68" t="s">
        <v>75</v>
      </c>
    </row>
    <row r="56" spans="1:91" s="6" customFormat="1" ht="16.5" customHeight="1">
      <c r="A56" s="63" t="s">
        <v>69</v>
      </c>
      <c r="B56" s="64"/>
      <c r="C56" s="65"/>
      <c r="D56" s="323" t="s">
        <v>76</v>
      </c>
      <c r="E56" s="323"/>
      <c r="F56" s="323"/>
      <c r="G56" s="323"/>
      <c r="H56" s="323"/>
      <c r="I56" s="66"/>
      <c r="J56" s="323" t="s">
        <v>77</v>
      </c>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1">
        <f>('SO 04 - Nakládání s biood...'!J59)</f>
        <v>0</v>
      </c>
      <c r="AH56" s="322"/>
      <c r="AI56" s="322"/>
      <c r="AJ56" s="322"/>
      <c r="AK56" s="322"/>
      <c r="AL56" s="322"/>
      <c r="AM56" s="322"/>
      <c r="AN56" s="321">
        <f>(AG56*1.21)</f>
        <v>0</v>
      </c>
      <c r="AO56" s="322"/>
      <c r="AP56" s="322"/>
      <c r="AQ56" s="67" t="s">
        <v>72</v>
      </c>
      <c r="AR56" s="64"/>
      <c r="AS56" s="305"/>
      <c r="AT56" s="305"/>
      <c r="AU56" s="306"/>
      <c r="AV56" s="305"/>
      <c r="AW56" s="305"/>
      <c r="AX56" s="305"/>
      <c r="AY56" s="305"/>
      <c r="AZ56" s="305"/>
      <c r="BA56" s="305"/>
      <c r="BB56" s="305"/>
      <c r="BC56" s="305"/>
      <c r="BD56" s="305"/>
      <c r="BE56" s="307"/>
      <c r="BT56" s="68" t="s">
        <v>73</v>
      </c>
      <c r="BV56" s="68" t="s">
        <v>67</v>
      </c>
      <c r="BW56" s="68" t="s">
        <v>78</v>
      </c>
      <c r="BX56" s="68" t="s">
        <v>5</v>
      </c>
      <c r="CL56" s="68" t="s">
        <v>33</v>
      </c>
      <c r="CM56" s="68" t="s">
        <v>75</v>
      </c>
    </row>
    <row r="57" spans="1:91" s="6" customFormat="1" ht="16.5" customHeight="1">
      <c r="A57" s="63" t="s">
        <v>69</v>
      </c>
      <c r="B57" s="64"/>
      <c r="C57" s="65"/>
      <c r="D57" s="323" t="s">
        <v>79</v>
      </c>
      <c r="E57" s="323"/>
      <c r="F57" s="323"/>
      <c r="G57" s="323"/>
      <c r="H57" s="323"/>
      <c r="I57" s="66"/>
      <c r="J57" s="323" t="s">
        <v>80</v>
      </c>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1">
        <f>('SO 05 - Zpevněné plochy a...'!J30)</f>
        <v>0</v>
      </c>
      <c r="AH57" s="322"/>
      <c r="AI57" s="322"/>
      <c r="AJ57" s="322"/>
      <c r="AK57" s="322"/>
      <c r="AL57" s="322"/>
      <c r="AM57" s="322"/>
      <c r="AN57" s="321">
        <f>(AG57*1.21)</f>
        <v>0</v>
      </c>
      <c r="AO57" s="322"/>
      <c r="AP57" s="322"/>
      <c r="AQ57" s="67" t="s">
        <v>72</v>
      </c>
      <c r="AR57" s="64"/>
      <c r="AS57" s="305"/>
      <c r="AT57" s="305"/>
      <c r="AU57" s="306"/>
      <c r="AV57" s="305"/>
      <c r="AW57" s="305"/>
      <c r="AX57" s="305"/>
      <c r="AY57" s="305"/>
      <c r="AZ57" s="305"/>
      <c r="BA57" s="305"/>
      <c r="BB57" s="305"/>
      <c r="BC57" s="305"/>
      <c r="BD57" s="305"/>
      <c r="BE57" s="307"/>
      <c r="BT57" s="68" t="s">
        <v>73</v>
      </c>
      <c r="BV57" s="68" t="s">
        <v>67</v>
      </c>
      <c r="BW57" s="68" t="s">
        <v>81</v>
      </c>
      <c r="BX57" s="68" t="s">
        <v>5</v>
      </c>
      <c r="CL57" s="68" t="s">
        <v>33</v>
      </c>
      <c r="CM57" s="68" t="s">
        <v>75</v>
      </c>
    </row>
    <row r="58" spans="1:91" s="6" customFormat="1" ht="16.5" customHeight="1">
      <c r="A58" s="63" t="s">
        <v>69</v>
      </c>
      <c r="B58" s="64"/>
      <c r="C58" s="65"/>
      <c r="D58" s="323" t="s">
        <v>82</v>
      </c>
      <c r="E58" s="323"/>
      <c r="F58" s="323"/>
      <c r="G58" s="323"/>
      <c r="H58" s="323"/>
      <c r="I58" s="66"/>
      <c r="J58" s="323" t="s">
        <v>83</v>
      </c>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1">
        <f>('VRN - Vedlejší rozpočtové...'!J30)</f>
        <v>0</v>
      </c>
      <c r="AH58" s="322"/>
      <c r="AI58" s="322"/>
      <c r="AJ58" s="322"/>
      <c r="AK58" s="322"/>
      <c r="AL58" s="322"/>
      <c r="AM58" s="322"/>
      <c r="AN58" s="321">
        <f>(AG58*1.21)</f>
        <v>0</v>
      </c>
      <c r="AO58" s="322"/>
      <c r="AP58" s="322"/>
      <c r="AQ58" s="67" t="s">
        <v>72</v>
      </c>
      <c r="AR58" s="64"/>
      <c r="AS58" s="305"/>
      <c r="AT58" s="305"/>
      <c r="AU58" s="306"/>
      <c r="AV58" s="305"/>
      <c r="AW58" s="305"/>
      <c r="AX58" s="305"/>
      <c r="AY58" s="305"/>
      <c r="AZ58" s="305"/>
      <c r="BA58" s="305"/>
      <c r="BB58" s="305"/>
      <c r="BC58" s="305"/>
      <c r="BD58" s="305"/>
      <c r="BE58" s="307"/>
      <c r="BT58" s="68" t="s">
        <v>73</v>
      </c>
      <c r="BV58" s="68" t="s">
        <v>67</v>
      </c>
      <c r="BW58" s="68" t="s">
        <v>84</v>
      </c>
      <c r="BX58" s="68" t="s">
        <v>5</v>
      </c>
      <c r="CL58" s="68" t="s">
        <v>33</v>
      </c>
      <c r="CM58" s="68" t="s">
        <v>75</v>
      </c>
    </row>
    <row r="59" spans="1:91" s="6" customFormat="1" ht="16.5" customHeight="1">
      <c r="A59" s="63" t="s">
        <v>69</v>
      </c>
      <c r="B59" s="64"/>
      <c r="C59" s="65"/>
      <c r="D59" s="323" t="s">
        <v>85</v>
      </c>
      <c r="E59" s="323"/>
      <c r="F59" s="323"/>
      <c r="G59" s="323"/>
      <c r="H59" s="323"/>
      <c r="I59" s="66"/>
      <c r="J59" s="323" t="s">
        <v>86</v>
      </c>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1">
        <f>('ON - Ostatní náklady'!J30)</f>
        <v>0</v>
      </c>
      <c r="AH59" s="322"/>
      <c r="AI59" s="322"/>
      <c r="AJ59" s="322"/>
      <c r="AK59" s="322"/>
      <c r="AL59" s="322"/>
      <c r="AM59" s="322"/>
      <c r="AN59" s="321">
        <f>(AG59*1.21)</f>
        <v>0</v>
      </c>
      <c r="AO59" s="322"/>
      <c r="AP59" s="322"/>
      <c r="AQ59" s="67" t="s">
        <v>72</v>
      </c>
      <c r="AR59" s="64"/>
      <c r="AS59" s="305"/>
      <c r="AT59" s="305"/>
      <c r="AU59" s="306"/>
      <c r="AV59" s="305"/>
      <c r="AW59" s="305"/>
      <c r="AX59" s="305"/>
      <c r="AY59" s="305"/>
      <c r="AZ59" s="305"/>
      <c r="BA59" s="305"/>
      <c r="BB59" s="305"/>
      <c r="BC59" s="305"/>
      <c r="BD59" s="305"/>
      <c r="BE59" s="307"/>
      <c r="BT59" s="68" t="s">
        <v>73</v>
      </c>
      <c r="BV59" s="68" t="s">
        <v>67</v>
      </c>
      <c r="BW59" s="68" t="s">
        <v>87</v>
      </c>
      <c r="BX59" s="68" t="s">
        <v>5</v>
      </c>
      <c r="CL59" s="68" t="s">
        <v>33</v>
      </c>
      <c r="CM59" s="68" t="s">
        <v>75</v>
      </c>
    </row>
    <row r="60" spans="1:91" s="1" customFormat="1" ht="30" customHeight="1">
      <c r="B60" s="29"/>
      <c r="AR60" s="29"/>
      <c r="AS60" s="298"/>
      <c r="AT60" s="298"/>
      <c r="AU60" s="298"/>
      <c r="AV60" s="298"/>
      <c r="AW60" s="298"/>
      <c r="AX60" s="298"/>
      <c r="AY60" s="298"/>
      <c r="AZ60" s="298"/>
      <c r="BA60" s="298"/>
      <c r="BB60" s="298"/>
      <c r="BC60" s="298"/>
      <c r="BD60" s="298"/>
      <c r="BE60" s="298"/>
    </row>
    <row r="61" spans="1:91" s="1" customFormat="1" ht="7" customHeight="1">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29"/>
      <c r="AS61" s="298"/>
      <c r="AT61" s="298"/>
      <c r="AU61" s="298"/>
      <c r="AV61" s="298"/>
      <c r="AW61" s="298"/>
      <c r="AX61" s="298"/>
      <c r="AY61" s="298"/>
      <c r="AZ61" s="298"/>
      <c r="BA61" s="298"/>
      <c r="BB61" s="298"/>
      <c r="BC61" s="298"/>
      <c r="BD61" s="298"/>
      <c r="BE61" s="298"/>
    </row>
    <row r="62" spans="1:91">
      <c r="AS62" s="308"/>
      <c r="AT62" s="308"/>
      <c r="AU62" s="308"/>
      <c r="AV62" s="308"/>
      <c r="AW62" s="308"/>
      <c r="AX62" s="308"/>
      <c r="AY62" s="308"/>
      <c r="AZ62" s="308"/>
      <c r="BA62" s="308"/>
      <c r="BB62" s="308"/>
      <c r="BC62" s="308"/>
      <c r="BD62" s="308"/>
      <c r="BE62" s="308"/>
    </row>
    <row r="63" spans="1:91">
      <c r="AS63" s="308"/>
      <c r="AT63" s="308"/>
      <c r="AU63" s="308"/>
      <c r="AV63" s="308"/>
      <c r="AW63" s="308"/>
      <c r="AX63" s="308"/>
      <c r="AY63" s="308"/>
      <c r="AZ63" s="308"/>
      <c r="BA63" s="308"/>
      <c r="BB63" s="308"/>
      <c r="BC63" s="308"/>
      <c r="BD63" s="308"/>
      <c r="BE63" s="308"/>
    </row>
    <row r="64" spans="1:91">
      <c r="AS64" s="308"/>
      <c r="AT64" s="308"/>
      <c r="AU64" s="308"/>
      <c r="AV64" s="308"/>
      <c r="AW64" s="308"/>
      <c r="AX64" s="308"/>
      <c r="AY64" s="308"/>
      <c r="AZ64" s="308"/>
      <c r="BA64" s="308"/>
      <c r="BB64" s="308"/>
      <c r="BC64" s="308"/>
      <c r="BD64" s="308"/>
      <c r="BE64" s="308"/>
    </row>
  </sheetData>
  <sheetProtection algorithmName="SHA-512" hashValue="uvfVGGptidlR95sdZF6XAQBKfW31W9AZTUjvvaobNsCch5aV46G6fI6T2cCKE5+AZuVyP1dHJFqwxyGyWn1Xgg==" saltValue="2JkCePx5954kH0P1MS92VQ==" spinCount="100000" sheet="1" objects="1" scenarios="1"/>
  <mergeCells count="56">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 ref="L30:P30"/>
    <mergeCell ref="W30:AE30"/>
    <mergeCell ref="K5:AO5"/>
    <mergeCell ref="K6:AO6"/>
    <mergeCell ref="E23:AN23"/>
    <mergeCell ref="AK26:AO26"/>
    <mergeCell ref="L28:P28"/>
    <mergeCell ref="W28:AE28"/>
    <mergeCell ref="AK28:AO28"/>
    <mergeCell ref="AN58:AP58"/>
    <mergeCell ref="AG58:AM58"/>
    <mergeCell ref="D58:H58"/>
    <mergeCell ref="J58:AF58"/>
    <mergeCell ref="AN59:AP59"/>
    <mergeCell ref="AG59:AM59"/>
    <mergeCell ref="D59:H59"/>
    <mergeCell ref="J59:AF59"/>
    <mergeCell ref="AN56:AP56"/>
    <mergeCell ref="AG56:AM56"/>
    <mergeCell ref="J56:AF56"/>
    <mergeCell ref="D56:H56"/>
    <mergeCell ref="AN57:AP57"/>
    <mergeCell ref="AG57:AM57"/>
    <mergeCell ref="D57:H57"/>
    <mergeCell ref="J57:AF57"/>
    <mergeCell ref="C52:G52"/>
    <mergeCell ref="AN52:AP52"/>
    <mergeCell ref="AG52:AM52"/>
    <mergeCell ref="I52:AF52"/>
    <mergeCell ref="AN55:AP55"/>
    <mergeCell ref="D55:H55"/>
    <mergeCell ref="AG55:AM55"/>
    <mergeCell ref="J55:AF55"/>
    <mergeCell ref="AG54:AM54"/>
    <mergeCell ref="AN54:AP54"/>
    <mergeCell ref="L45:AO45"/>
    <mergeCell ref="AM47:AN47"/>
    <mergeCell ref="AM49:AP49"/>
    <mergeCell ref="AS49:AT51"/>
    <mergeCell ref="AM50:AP50"/>
  </mergeCells>
  <hyperlinks>
    <hyperlink ref="A55" location="'SO 01 - Kalové hospodářství'!C2" display="/" xr:uid="{00000000-0004-0000-0000-000000000000}"/>
    <hyperlink ref="A56" location="'SO 04 - Nakládání s biood...'!C2" display="/" xr:uid="{00000000-0004-0000-0000-000003000000}"/>
    <hyperlink ref="A57" location="'SO 05 - Zpevněné plochy a...'!C2" display="/" xr:uid="{00000000-0004-0000-0000-000004000000}"/>
    <hyperlink ref="A58" location="'VRN - Vedlejší rozpočtové...'!C2" display="/" xr:uid="{00000000-0004-0000-0000-000005000000}"/>
    <hyperlink ref="A59" location="'ON - Ostatní náklady'!C2" display="/" xr:uid="{00000000-0004-0000-0000-00000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9C31A-33E2-4592-A21B-FEDA3F99317F}">
  <sheetPr>
    <pageSetUpPr fitToPage="1"/>
  </sheetPr>
  <dimension ref="B2:BM1141"/>
  <sheetViews>
    <sheetView showGridLines="0" zoomScale="85" zoomScaleNormal="85" workbookViewId="0">
      <selection activeCell="H95" sqref="H95"/>
    </sheetView>
  </sheetViews>
  <sheetFormatPr defaultColWidth="8.77734375" defaultRowHeight="10"/>
  <cols>
    <col min="1" max="1" width="8.33203125" style="166" customWidth="1"/>
    <col min="2" max="2" width="1.109375" style="166" customWidth="1"/>
    <col min="3" max="3" width="4.109375" style="166" customWidth="1"/>
    <col min="4" max="4" width="4.33203125" style="166" customWidth="1"/>
    <col min="5" max="5" width="17.109375" style="166" customWidth="1"/>
    <col min="6" max="6" width="100.77734375" style="166" customWidth="1"/>
    <col min="7" max="7" width="7.44140625" style="166" customWidth="1"/>
    <col min="8" max="8" width="14" style="166" customWidth="1"/>
    <col min="9" max="9" width="15.77734375" style="166" customWidth="1"/>
    <col min="10" max="11" width="22.33203125" style="166" customWidth="1"/>
    <col min="12" max="12" width="9.33203125" style="166" customWidth="1"/>
    <col min="13" max="13" width="10.77734375" style="166" hidden="1" customWidth="1"/>
    <col min="14" max="14" width="8.77734375" style="166"/>
    <col min="15" max="20" width="14.109375" style="166" hidden="1" customWidth="1"/>
    <col min="21" max="21" width="16.33203125" style="166" hidden="1" customWidth="1"/>
    <col min="22" max="22" width="12.33203125" style="166" customWidth="1"/>
    <col min="23" max="23" width="16.33203125" style="166" customWidth="1"/>
    <col min="24" max="24" width="12.33203125" style="166" customWidth="1"/>
    <col min="25" max="25" width="15" style="166" customWidth="1"/>
    <col min="26" max="26" width="11" style="166" customWidth="1"/>
    <col min="27" max="27" width="15" style="166" customWidth="1"/>
    <col min="28" max="28" width="16.33203125" style="166" customWidth="1"/>
    <col min="29" max="29" width="11" style="166" customWidth="1"/>
    <col min="30" max="30" width="15" style="166" customWidth="1"/>
    <col min="31" max="31" width="16.33203125" style="166" customWidth="1"/>
    <col min="32" max="16384" width="8.77734375" style="166"/>
  </cols>
  <sheetData>
    <row r="2" spans="2:56" ht="37" customHeight="1">
      <c r="L2" s="344"/>
      <c r="M2" s="344"/>
      <c r="N2" s="344"/>
      <c r="O2" s="344"/>
      <c r="P2" s="344"/>
      <c r="Q2" s="344"/>
      <c r="R2" s="344"/>
      <c r="S2" s="344"/>
      <c r="T2" s="344"/>
      <c r="U2" s="344"/>
      <c r="V2" s="344"/>
      <c r="AT2" s="167" t="s">
        <v>74</v>
      </c>
      <c r="AZ2" s="168" t="s">
        <v>88</v>
      </c>
      <c r="BA2" s="168" t="s">
        <v>33</v>
      </c>
      <c r="BB2" s="168" t="s">
        <v>89</v>
      </c>
      <c r="BC2" s="168" t="s">
        <v>90</v>
      </c>
      <c r="BD2" s="168" t="s">
        <v>75</v>
      </c>
    </row>
    <row r="3" spans="2:56" ht="7" customHeight="1">
      <c r="B3" s="169"/>
      <c r="C3" s="170"/>
      <c r="D3" s="170"/>
      <c r="E3" s="170"/>
      <c r="F3" s="170"/>
      <c r="G3" s="170"/>
      <c r="H3" s="170"/>
      <c r="I3" s="170"/>
      <c r="J3" s="170"/>
      <c r="K3" s="170"/>
      <c r="L3" s="171"/>
      <c r="AT3" s="167" t="s">
        <v>75</v>
      </c>
      <c r="AZ3" s="168" t="s">
        <v>91</v>
      </c>
      <c r="BA3" s="168" t="s">
        <v>33</v>
      </c>
      <c r="BB3" s="168" t="s">
        <v>92</v>
      </c>
      <c r="BC3" s="168" t="s">
        <v>93</v>
      </c>
      <c r="BD3" s="168" t="s">
        <v>75</v>
      </c>
    </row>
    <row r="4" spans="2:56" ht="25" customHeight="1">
      <c r="B4" s="171"/>
      <c r="D4" s="172" t="s">
        <v>94</v>
      </c>
      <c r="L4" s="171"/>
      <c r="M4" s="173" t="s">
        <v>10</v>
      </c>
      <c r="AT4" s="167" t="s">
        <v>4</v>
      </c>
      <c r="AZ4" s="168" t="s">
        <v>95</v>
      </c>
      <c r="BA4" s="168" t="s">
        <v>33</v>
      </c>
      <c r="BB4" s="168" t="s">
        <v>96</v>
      </c>
      <c r="BC4" s="168" t="s">
        <v>97</v>
      </c>
      <c r="BD4" s="168" t="s">
        <v>75</v>
      </c>
    </row>
    <row r="5" spans="2:56" ht="7" customHeight="1">
      <c r="B5" s="171"/>
      <c r="L5" s="171"/>
      <c r="AZ5" s="168" t="s">
        <v>98</v>
      </c>
      <c r="BA5" s="168" t="s">
        <v>33</v>
      </c>
      <c r="BB5" s="168" t="s">
        <v>96</v>
      </c>
      <c r="BC5" s="168" t="s">
        <v>99</v>
      </c>
      <c r="BD5" s="168" t="s">
        <v>75</v>
      </c>
    </row>
    <row r="6" spans="2:56" ht="12" customHeight="1">
      <c r="B6" s="171"/>
      <c r="D6" s="174" t="s">
        <v>14</v>
      </c>
      <c r="L6" s="171"/>
      <c r="AZ6" s="168" t="s">
        <v>100</v>
      </c>
      <c r="BA6" s="168" t="s">
        <v>33</v>
      </c>
      <c r="BB6" s="168" t="s">
        <v>96</v>
      </c>
      <c r="BC6" s="168" t="s">
        <v>101</v>
      </c>
      <c r="BD6" s="168" t="s">
        <v>75</v>
      </c>
    </row>
    <row r="7" spans="2:56" ht="16.5" customHeight="1">
      <c r="B7" s="171"/>
      <c r="E7" s="342" t="str">
        <f>'Rekapitulace stavby'!K6</f>
        <v>Revitalizace Koupaliště Lhotka - Kalové hospodářství a Bioodpad</v>
      </c>
      <c r="F7" s="343"/>
      <c r="G7" s="343"/>
      <c r="H7" s="343"/>
      <c r="L7" s="171"/>
    </row>
    <row r="8" spans="2:56" s="176" customFormat="1" ht="12" customHeight="1">
      <c r="B8" s="175"/>
      <c r="D8" s="174" t="s">
        <v>102</v>
      </c>
      <c r="L8" s="175"/>
    </row>
    <row r="9" spans="2:56" s="176" customFormat="1" ht="16.5" customHeight="1">
      <c r="B9" s="175"/>
      <c r="E9" s="340" t="s">
        <v>103</v>
      </c>
      <c r="F9" s="341"/>
      <c r="G9" s="341"/>
      <c r="H9" s="341"/>
      <c r="L9" s="175"/>
    </row>
    <row r="10" spans="2:56" s="176" customFormat="1">
      <c r="B10" s="175"/>
      <c r="L10" s="175"/>
    </row>
    <row r="11" spans="2:56" s="176" customFormat="1" ht="12" customHeight="1">
      <c r="B11" s="175"/>
      <c r="D11" s="174" t="s">
        <v>15</v>
      </c>
      <c r="F11" s="177" t="s">
        <v>33</v>
      </c>
      <c r="I11" s="174" t="s">
        <v>17</v>
      </c>
      <c r="J11" s="177" t="s">
        <v>33</v>
      </c>
      <c r="L11" s="175"/>
    </row>
    <row r="12" spans="2:56" s="176" customFormat="1" ht="12" customHeight="1">
      <c r="B12" s="175"/>
      <c r="D12" s="174" t="s">
        <v>19</v>
      </c>
      <c r="F12" s="177" t="s">
        <v>20</v>
      </c>
      <c r="I12" s="174" t="s">
        <v>21</v>
      </c>
      <c r="J12" s="178"/>
      <c r="L12" s="175"/>
    </row>
    <row r="13" spans="2:56" s="176" customFormat="1" ht="10.75" customHeight="1">
      <c r="B13" s="175"/>
      <c r="L13" s="175"/>
    </row>
    <row r="14" spans="2:56" s="176" customFormat="1" ht="12" customHeight="1">
      <c r="B14" s="175"/>
      <c r="D14" s="174" t="s">
        <v>26</v>
      </c>
      <c r="I14" s="174" t="s">
        <v>27</v>
      </c>
      <c r="J14" s="177" t="s">
        <v>28</v>
      </c>
      <c r="L14" s="175"/>
    </row>
    <row r="15" spans="2:56" s="176" customFormat="1" ht="18" customHeight="1">
      <c r="B15" s="175"/>
      <c r="E15" s="177" t="s">
        <v>29</v>
      </c>
      <c r="I15" s="174" t="s">
        <v>30</v>
      </c>
      <c r="J15" s="177" t="s">
        <v>31</v>
      </c>
      <c r="L15" s="175"/>
    </row>
    <row r="16" spans="2:56" s="176" customFormat="1" ht="7" customHeight="1">
      <c r="B16" s="175"/>
      <c r="L16" s="175"/>
    </row>
    <row r="17" spans="2:12" s="176" customFormat="1" ht="12" customHeight="1">
      <c r="B17" s="175"/>
      <c r="D17" s="174" t="s">
        <v>32</v>
      </c>
      <c r="I17" s="174" t="s">
        <v>27</v>
      </c>
      <c r="J17" s="177" t="str">
        <f>'Rekapitulace stavby'!AN13</f>
        <v/>
      </c>
      <c r="L17" s="175"/>
    </row>
    <row r="18" spans="2:12" s="176" customFormat="1" ht="18" customHeight="1">
      <c r="B18" s="175"/>
      <c r="E18" s="345" t="str">
        <f>'Rekapitulace stavby'!E14</f>
        <v xml:space="preserve"> </v>
      </c>
      <c r="F18" s="345"/>
      <c r="G18" s="345"/>
      <c r="H18" s="345"/>
      <c r="I18" s="174" t="s">
        <v>30</v>
      </c>
      <c r="J18" s="177" t="str">
        <f>'Rekapitulace stavby'!AN14</f>
        <v/>
      </c>
      <c r="L18" s="175"/>
    </row>
    <row r="19" spans="2:12" s="176" customFormat="1" ht="7" customHeight="1">
      <c r="B19" s="175"/>
      <c r="L19" s="175"/>
    </row>
    <row r="20" spans="2:12" s="176" customFormat="1" ht="12" customHeight="1">
      <c r="B20" s="175"/>
      <c r="D20" s="174" t="s">
        <v>35</v>
      </c>
      <c r="I20" s="174" t="s">
        <v>27</v>
      </c>
      <c r="J20" s="177" t="s">
        <v>36</v>
      </c>
      <c r="L20" s="175"/>
    </row>
    <row r="21" spans="2:12" s="176" customFormat="1" ht="18" customHeight="1">
      <c r="B21" s="175"/>
      <c r="E21" s="177" t="s">
        <v>37</v>
      </c>
      <c r="I21" s="174" t="s">
        <v>30</v>
      </c>
      <c r="J21" s="177" t="s">
        <v>38</v>
      </c>
      <c r="L21" s="175"/>
    </row>
    <row r="22" spans="2:12" s="176" customFormat="1" ht="7" customHeight="1">
      <c r="B22" s="175"/>
      <c r="L22" s="175"/>
    </row>
    <row r="23" spans="2:12" s="176" customFormat="1" ht="12" customHeight="1">
      <c r="B23" s="175"/>
      <c r="D23" s="174" t="s">
        <v>40</v>
      </c>
      <c r="I23" s="174" t="s">
        <v>27</v>
      </c>
      <c r="J23" s="177" t="s">
        <v>33</v>
      </c>
      <c r="L23" s="175"/>
    </row>
    <row r="24" spans="2:12" s="176" customFormat="1" ht="18" customHeight="1">
      <c r="B24" s="175"/>
      <c r="E24" s="177" t="s">
        <v>41</v>
      </c>
      <c r="I24" s="174" t="s">
        <v>30</v>
      </c>
      <c r="J24" s="177" t="s">
        <v>33</v>
      </c>
      <c r="L24" s="175"/>
    </row>
    <row r="25" spans="2:12" s="176" customFormat="1" ht="7" customHeight="1">
      <c r="B25" s="175"/>
      <c r="L25" s="175"/>
    </row>
    <row r="26" spans="2:12" s="176" customFormat="1" ht="12" customHeight="1">
      <c r="B26" s="175"/>
      <c r="D26" s="174" t="s">
        <v>42</v>
      </c>
      <c r="L26" s="175"/>
    </row>
    <row r="27" spans="2:12" s="180" customFormat="1" ht="47.25" customHeight="1">
      <c r="B27" s="179"/>
      <c r="E27" s="346" t="s">
        <v>43</v>
      </c>
      <c r="F27" s="346"/>
      <c r="G27" s="346"/>
      <c r="H27" s="346"/>
      <c r="L27" s="179"/>
    </row>
    <row r="28" spans="2:12" s="176" customFormat="1" ht="7" customHeight="1">
      <c r="B28" s="175"/>
      <c r="L28" s="175"/>
    </row>
    <row r="29" spans="2:12" s="176" customFormat="1" ht="7" customHeight="1">
      <c r="B29" s="175"/>
      <c r="D29" s="182"/>
      <c r="E29" s="182"/>
      <c r="F29" s="182"/>
      <c r="G29" s="182"/>
      <c r="H29" s="182"/>
      <c r="I29" s="182"/>
      <c r="J29" s="182"/>
      <c r="K29" s="182"/>
      <c r="L29" s="175"/>
    </row>
    <row r="30" spans="2:12" s="176" customFormat="1" ht="25.4" customHeight="1">
      <c r="B30" s="175"/>
      <c r="D30" s="183" t="s">
        <v>44</v>
      </c>
      <c r="J30" s="184">
        <f>ROUND(J92, 2)</f>
        <v>0</v>
      </c>
      <c r="L30" s="175"/>
    </row>
    <row r="31" spans="2:12" s="176" customFormat="1" ht="7" customHeight="1">
      <c r="B31" s="175"/>
      <c r="D31" s="182"/>
      <c r="E31" s="182"/>
      <c r="F31" s="182"/>
      <c r="G31" s="182"/>
      <c r="H31" s="182"/>
      <c r="I31" s="182"/>
      <c r="J31" s="182"/>
      <c r="K31" s="182"/>
      <c r="L31" s="175"/>
    </row>
    <row r="32" spans="2:12" s="176" customFormat="1" ht="14.5" customHeight="1">
      <c r="B32" s="175"/>
      <c r="F32" s="185" t="s">
        <v>46</v>
      </c>
      <c r="I32" s="185" t="s">
        <v>45</v>
      </c>
      <c r="J32" s="185" t="s">
        <v>47</v>
      </c>
      <c r="L32" s="175"/>
    </row>
    <row r="33" spans="2:12" s="176" customFormat="1" ht="14.5" customHeight="1">
      <c r="B33" s="175"/>
      <c r="D33" s="186" t="s">
        <v>48</v>
      </c>
      <c r="E33" s="174" t="s">
        <v>49</v>
      </c>
      <c r="F33" s="187">
        <f>ROUND((SUM(BE92:BE1140)),  2)</f>
        <v>0</v>
      </c>
      <c r="I33" s="188">
        <v>0.21</v>
      </c>
      <c r="J33" s="187">
        <f>ROUND(((SUM(BE92:BE1140))*I33),  2)</f>
        <v>0</v>
      </c>
      <c r="L33" s="175"/>
    </row>
    <row r="34" spans="2:12" s="176" customFormat="1" ht="14.5" customHeight="1">
      <c r="B34" s="175"/>
      <c r="E34" s="174" t="s">
        <v>50</v>
      </c>
      <c r="F34" s="187">
        <f>ROUND((SUM(BF92:BF1140)),  2)</f>
        <v>0</v>
      </c>
      <c r="I34" s="188">
        <v>0.12</v>
      </c>
      <c r="J34" s="187">
        <f>ROUND(((SUM(BF92:BF1140))*I34),  2)</f>
        <v>0</v>
      </c>
      <c r="L34" s="175"/>
    </row>
    <row r="35" spans="2:12" s="176" customFormat="1" ht="14.5" hidden="1" customHeight="1">
      <c r="B35" s="175"/>
      <c r="E35" s="174" t="s">
        <v>51</v>
      </c>
      <c r="F35" s="187">
        <f>ROUND((SUM(BG92:BG1140)),  2)</f>
        <v>0</v>
      </c>
      <c r="I35" s="188">
        <v>0.21</v>
      </c>
      <c r="J35" s="187">
        <f>0</f>
        <v>0</v>
      </c>
      <c r="L35" s="175"/>
    </row>
    <row r="36" spans="2:12" s="176" customFormat="1" ht="14.5" hidden="1" customHeight="1">
      <c r="B36" s="175"/>
      <c r="E36" s="174" t="s">
        <v>52</v>
      </c>
      <c r="F36" s="187">
        <f>ROUND((SUM(BH92:BH1140)),  2)</f>
        <v>0</v>
      </c>
      <c r="I36" s="188">
        <v>0.12</v>
      </c>
      <c r="J36" s="187">
        <f>0</f>
        <v>0</v>
      </c>
      <c r="L36" s="175"/>
    </row>
    <row r="37" spans="2:12" s="176" customFormat="1" ht="14.5" hidden="1" customHeight="1">
      <c r="B37" s="175"/>
      <c r="E37" s="174" t="s">
        <v>53</v>
      </c>
      <c r="F37" s="187">
        <f>ROUND((SUM(BI92:BI1140)),  2)</f>
        <v>0</v>
      </c>
      <c r="I37" s="188">
        <v>0</v>
      </c>
      <c r="J37" s="187">
        <f>0</f>
        <v>0</v>
      </c>
      <c r="L37" s="175"/>
    </row>
    <row r="38" spans="2:12" s="176" customFormat="1" ht="7" customHeight="1">
      <c r="B38" s="175"/>
      <c r="L38" s="175"/>
    </row>
    <row r="39" spans="2:12" s="176" customFormat="1" ht="25.4" customHeight="1">
      <c r="B39" s="175"/>
      <c r="C39" s="189"/>
      <c r="D39" s="190" t="s">
        <v>54</v>
      </c>
      <c r="E39" s="191"/>
      <c r="F39" s="191"/>
      <c r="G39" s="192" t="s">
        <v>55</v>
      </c>
      <c r="H39" s="193" t="s">
        <v>56</v>
      </c>
      <c r="I39" s="191"/>
      <c r="J39" s="194">
        <f>SUM(J30:J37)</f>
        <v>0</v>
      </c>
      <c r="K39" s="195"/>
      <c r="L39" s="175"/>
    </row>
    <row r="40" spans="2:12" s="176" customFormat="1" ht="14.5" customHeight="1">
      <c r="B40" s="196"/>
      <c r="C40" s="197"/>
      <c r="D40" s="197"/>
      <c r="E40" s="197"/>
      <c r="F40" s="197"/>
      <c r="G40" s="197"/>
      <c r="H40" s="197"/>
      <c r="I40" s="197"/>
      <c r="J40" s="197"/>
      <c r="K40" s="197"/>
      <c r="L40" s="175"/>
    </row>
    <row r="44" spans="2:12" s="176" customFormat="1" ht="7" customHeight="1">
      <c r="B44" s="198"/>
      <c r="C44" s="199"/>
      <c r="D44" s="199"/>
      <c r="E44" s="199"/>
      <c r="F44" s="199"/>
      <c r="G44" s="199"/>
      <c r="H44" s="199"/>
      <c r="I44" s="199"/>
      <c r="J44" s="199"/>
      <c r="K44" s="199"/>
      <c r="L44" s="175"/>
    </row>
    <row r="45" spans="2:12" s="176" customFormat="1" ht="25" customHeight="1">
      <c r="B45" s="175"/>
      <c r="C45" s="172" t="s">
        <v>104</v>
      </c>
      <c r="L45" s="175"/>
    </row>
    <row r="46" spans="2:12" s="176" customFormat="1" ht="7" customHeight="1">
      <c r="B46" s="175"/>
      <c r="L46" s="175"/>
    </row>
    <row r="47" spans="2:12" s="176" customFormat="1" ht="12" customHeight="1">
      <c r="B47" s="175"/>
      <c r="C47" s="174" t="s">
        <v>14</v>
      </c>
      <c r="L47" s="175"/>
    </row>
    <row r="48" spans="2:12" s="176" customFormat="1" ht="16.5" customHeight="1">
      <c r="B48" s="175"/>
      <c r="E48" s="342" t="str">
        <f>E7</f>
        <v>Revitalizace Koupaliště Lhotka - Kalové hospodářství a Bioodpad</v>
      </c>
      <c r="F48" s="343"/>
      <c r="G48" s="343"/>
      <c r="H48" s="343"/>
      <c r="L48" s="175"/>
    </row>
    <row r="49" spans="2:47" s="176" customFormat="1" ht="12" customHeight="1">
      <c r="B49" s="175"/>
      <c r="C49" s="174" t="s">
        <v>102</v>
      </c>
      <c r="L49" s="175"/>
    </row>
    <row r="50" spans="2:47" s="176" customFormat="1" ht="16.5" customHeight="1">
      <c r="B50" s="175"/>
      <c r="E50" s="340" t="str">
        <f>E9</f>
        <v>SO 01 - Kalové hospodářství</v>
      </c>
      <c r="F50" s="341"/>
      <c r="G50" s="341"/>
      <c r="H50" s="341"/>
      <c r="L50" s="175"/>
    </row>
    <row r="51" spans="2:47" s="176" customFormat="1" ht="7" customHeight="1">
      <c r="B51" s="175"/>
      <c r="L51" s="175"/>
    </row>
    <row r="52" spans="2:47" s="176" customFormat="1" ht="12" customHeight="1">
      <c r="B52" s="175"/>
      <c r="C52" s="174" t="s">
        <v>19</v>
      </c>
      <c r="F52" s="177" t="str">
        <f>F12</f>
        <v>Koupaliště Lhotka</v>
      </c>
      <c r="I52" s="174" t="s">
        <v>21</v>
      </c>
      <c r="J52" s="178"/>
      <c r="L52" s="175"/>
    </row>
    <row r="53" spans="2:47" s="176" customFormat="1" ht="7" customHeight="1">
      <c r="B53" s="175"/>
      <c r="L53" s="175"/>
    </row>
    <row r="54" spans="2:47" s="176" customFormat="1" ht="15.25" customHeight="1">
      <c r="B54" s="175"/>
      <c r="C54" s="174" t="s">
        <v>26</v>
      </c>
      <c r="F54" s="177" t="str">
        <f>E15</f>
        <v xml:space="preserve">Městská část Praha 4 </v>
      </c>
      <c r="I54" s="174" t="s">
        <v>35</v>
      </c>
      <c r="J54" s="181" t="str">
        <f>E21</f>
        <v>Sweco, a.s.</v>
      </c>
      <c r="L54" s="175"/>
    </row>
    <row r="55" spans="2:47" s="176" customFormat="1" ht="15.25" customHeight="1">
      <c r="B55" s="175"/>
      <c r="C55" s="174" t="s">
        <v>32</v>
      </c>
      <c r="F55" s="177" t="str">
        <f>IF(E18="","",E18)</f>
        <v xml:space="preserve"> </v>
      </c>
      <c r="I55" s="174" t="s">
        <v>40</v>
      </c>
      <c r="J55" s="181" t="str">
        <f>E24</f>
        <v>Prejza, Mayerová</v>
      </c>
      <c r="L55" s="175"/>
    </row>
    <row r="56" spans="2:47" s="176" customFormat="1" ht="10.4" customHeight="1">
      <c r="B56" s="175"/>
      <c r="L56" s="175"/>
    </row>
    <row r="57" spans="2:47" s="176" customFormat="1" ht="29.25" customHeight="1">
      <c r="B57" s="175"/>
      <c r="C57" s="200" t="s">
        <v>105</v>
      </c>
      <c r="D57" s="189"/>
      <c r="E57" s="189"/>
      <c r="F57" s="189"/>
      <c r="G57" s="189"/>
      <c r="H57" s="189"/>
      <c r="I57" s="189"/>
      <c r="J57" s="201" t="s">
        <v>106</v>
      </c>
      <c r="K57" s="189"/>
      <c r="L57" s="175"/>
    </row>
    <row r="58" spans="2:47" s="176" customFormat="1" ht="10.4" customHeight="1">
      <c r="B58" s="175"/>
      <c r="L58" s="175"/>
    </row>
    <row r="59" spans="2:47" s="176" customFormat="1" ht="22.75" customHeight="1">
      <c r="B59" s="175"/>
      <c r="C59" s="202" t="s">
        <v>63</v>
      </c>
      <c r="J59" s="184">
        <f>J92</f>
        <v>0</v>
      </c>
      <c r="L59" s="175"/>
      <c r="AU59" s="167" t="s">
        <v>107</v>
      </c>
    </row>
    <row r="60" spans="2:47" s="204" customFormat="1" ht="25" customHeight="1">
      <c r="B60" s="203"/>
      <c r="D60" s="205" t="s">
        <v>108</v>
      </c>
      <c r="E60" s="206"/>
      <c r="F60" s="206"/>
      <c r="G60" s="206"/>
      <c r="H60" s="206"/>
      <c r="I60" s="206"/>
      <c r="J60" s="207">
        <f>J93</f>
        <v>0</v>
      </c>
      <c r="L60" s="203"/>
    </row>
    <row r="61" spans="2:47" s="209" customFormat="1" ht="19.899999999999999" customHeight="1">
      <c r="B61" s="208"/>
      <c r="D61" s="210" t="s">
        <v>109</v>
      </c>
      <c r="E61" s="211"/>
      <c r="F61" s="211"/>
      <c r="G61" s="211"/>
      <c r="H61" s="211"/>
      <c r="I61" s="211"/>
      <c r="J61" s="212">
        <f>J94</f>
        <v>0</v>
      </c>
      <c r="L61" s="208"/>
    </row>
    <row r="62" spans="2:47" s="209" customFormat="1" ht="19.899999999999999" customHeight="1">
      <c r="B62" s="208"/>
      <c r="D62" s="210" t="s">
        <v>110</v>
      </c>
      <c r="E62" s="211"/>
      <c r="F62" s="211"/>
      <c r="G62" s="211"/>
      <c r="H62" s="211"/>
      <c r="I62" s="211"/>
      <c r="J62" s="212">
        <f>J792</f>
        <v>0</v>
      </c>
      <c r="L62" s="208"/>
    </row>
    <row r="63" spans="2:47" s="209" customFormat="1" ht="19.899999999999999" customHeight="1">
      <c r="B63" s="208"/>
      <c r="D63" s="210" t="s">
        <v>111</v>
      </c>
      <c r="E63" s="211"/>
      <c r="F63" s="211"/>
      <c r="G63" s="211"/>
      <c r="H63" s="211"/>
      <c r="I63" s="211"/>
      <c r="J63" s="212">
        <f>J865</f>
        <v>0</v>
      </c>
      <c r="L63" s="208"/>
    </row>
    <row r="64" spans="2:47" s="209" customFormat="1" ht="19.899999999999999" customHeight="1">
      <c r="B64" s="208"/>
      <c r="D64" s="210" t="s">
        <v>112</v>
      </c>
      <c r="E64" s="211"/>
      <c r="F64" s="211"/>
      <c r="G64" s="211"/>
      <c r="H64" s="211"/>
      <c r="I64" s="211"/>
      <c r="J64" s="212">
        <f>J926</f>
        <v>0</v>
      </c>
      <c r="L64" s="208"/>
    </row>
    <row r="65" spans="2:12" s="209" customFormat="1" ht="19.899999999999999" customHeight="1">
      <c r="B65" s="208"/>
      <c r="D65" s="210" t="s">
        <v>113</v>
      </c>
      <c r="E65" s="211"/>
      <c r="F65" s="211"/>
      <c r="G65" s="211"/>
      <c r="H65" s="211"/>
      <c r="I65" s="211"/>
      <c r="J65" s="212">
        <f>J943</f>
        <v>0</v>
      </c>
      <c r="L65" s="208"/>
    </row>
    <row r="66" spans="2:12" s="209" customFormat="1" ht="19.899999999999999" customHeight="1">
      <c r="B66" s="208"/>
      <c r="D66" s="210" t="s">
        <v>114</v>
      </c>
      <c r="E66" s="211"/>
      <c r="F66" s="211"/>
      <c r="G66" s="211"/>
      <c r="H66" s="211"/>
      <c r="I66" s="211"/>
      <c r="J66" s="212">
        <f>J968</f>
        <v>0</v>
      </c>
      <c r="L66" s="208"/>
    </row>
    <row r="67" spans="2:12" s="209" customFormat="1" ht="19.899999999999999" customHeight="1">
      <c r="B67" s="208"/>
      <c r="D67" s="210" t="s">
        <v>115</v>
      </c>
      <c r="E67" s="211"/>
      <c r="F67" s="211"/>
      <c r="G67" s="211"/>
      <c r="H67" s="211"/>
      <c r="I67" s="211"/>
      <c r="J67" s="212">
        <f>J973</f>
        <v>0</v>
      </c>
      <c r="L67" s="208"/>
    </row>
    <row r="68" spans="2:12" s="204" customFormat="1" ht="25" customHeight="1">
      <c r="B68" s="203"/>
      <c r="D68" s="205" t="s">
        <v>116</v>
      </c>
      <c r="E68" s="206"/>
      <c r="F68" s="206"/>
      <c r="G68" s="206"/>
      <c r="H68" s="206"/>
      <c r="I68" s="206"/>
      <c r="J68" s="207">
        <f>J1037</f>
        <v>0</v>
      </c>
      <c r="L68" s="203"/>
    </row>
    <row r="69" spans="2:12" s="209" customFormat="1" ht="19.899999999999999" customHeight="1">
      <c r="B69" s="208"/>
      <c r="D69" s="210" t="s">
        <v>117</v>
      </c>
      <c r="E69" s="211"/>
      <c r="F69" s="211"/>
      <c r="G69" s="211"/>
      <c r="H69" s="211"/>
      <c r="I69" s="211"/>
      <c r="J69" s="212">
        <f>J1038</f>
        <v>0</v>
      </c>
      <c r="L69" s="208"/>
    </row>
    <row r="70" spans="2:12" s="209" customFormat="1" ht="19.899999999999999" customHeight="1">
      <c r="B70" s="208"/>
      <c r="D70" s="210" t="s">
        <v>118</v>
      </c>
      <c r="E70" s="211"/>
      <c r="F70" s="211"/>
      <c r="G70" s="211"/>
      <c r="H70" s="211"/>
      <c r="I70" s="211"/>
      <c r="J70" s="212">
        <f>J1057</f>
        <v>0</v>
      </c>
      <c r="L70" s="208"/>
    </row>
    <row r="71" spans="2:12" s="209" customFormat="1" ht="19.899999999999999" customHeight="1">
      <c r="B71" s="208"/>
      <c r="D71" s="210" t="s">
        <v>119</v>
      </c>
      <c r="E71" s="211"/>
      <c r="F71" s="211"/>
      <c r="G71" s="211"/>
      <c r="H71" s="211"/>
      <c r="I71" s="211"/>
      <c r="J71" s="212">
        <f>J1077</f>
        <v>0</v>
      </c>
      <c r="L71" s="208"/>
    </row>
    <row r="72" spans="2:12" s="209" customFormat="1" ht="19.899999999999999" customHeight="1">
      <c r="B72" s="208"/>
      <c r="D72" s="210" t="s">
        <v>120</v>
      </c>
      <c r="E72" s="211"/>
      <c r="F72" s="211"/>
      <c r="G72" s="211"/>
      <c r="H72" s="211"/>
      <c r="I72" s="211"/>
      <c r="J72" s="212">
        <f>J1089</f>
        <v>0</v>
      </c>
      <c r="L72" s="208"/>
    </row>
    <row r="73" spans="2:12" s="176" customFormat="1" ht="21.75" customHeight="1">
      <c r="B73" s="175"/>
      <c r="L73" s="175"/>
    </row>
    <row r="74" spans="2:12" s="176" customFormat="1" ht="7" customHeight="1">
      <c r="B74" s="196"/>
      <c r="C74" s="197"/>
      <c r="D74" s="197"/>
      <c r="E74" s="197"/>
      <c r="F74" s="197"/>
      <c r="G74" s="197"/>
      <c r="H74" s="197"/>
      <c r="I74" s="197"/>
      <c r="J74" s="197"/>
      <c r="K74" s="197"/>
      <c r="L74" s="175"/>
    </row>
    <row r="78" spans="2:12" s="176" customFormat="1" ht="7" customHeight="1">
      <c r="B78" s="198"/>
      <c r="C78" s="199"/>
      <c r="D78" s="199"/>
      <c r="E78" s="199"/>
      <c r="F78" s="199"/>
      <c r="G78" s="199"/>
      <c r="H78" s="199"/>
      <c r="I78" s="199"/>
      <c r="J78" s="199"/>
      <c r="K78" s="199"/>
      <c r="L78" s="175"/>
    </row>
    <row r="79" spans="2:12" s="176" customFormat="1" ht="25" customHeight="1">
      <c r="B79" s="175"/>
      <c r="C79" s="172" t="s">
        <v>121</v>
      </c>
      <c r="L79" s="175"/>
    </row>
    <row r="80" spans="2:12" s="176" customFormat="1" ht="7" customHeight="1">
      <c r="B80" s="175"/>
      <c r="L80" s="175"/>
    </row>
    <row r="81" spans="2:65" s="176" customFormat="1" ht="12" customHeight="1">
      <c r="B81" s="175"/>
      <c r="C81" s="174" t="s">
        <v>14</v>
      </c>
      <c r="L81" s="175"/>
    </row>
    <row r="82" spans="2:65" s="176" customFormat="1" ht="16.5" customHeight="1">
      <c r="B82" s="175"/>
      <c r="E82" s="342" t="str">
        <f>E7</f>
        <v>Revitalizace Koupaliště Lhotka - Kalové hospodářství a Bioodpad</v>
      </c>
      <c r="F82" s="343"/>
      <c r="G82" s="343"/>
      <c r="H82" s="343"/>
      <c r="L82" s="175"/>
    </row>
    <row r="83" spans="2:65" s="176" customFormat="1" ht="12" customHeight="1">
      <c r="B83" s="175"/>
      <c r="C83" s="174" t="s">
        <v>102</v>
      </c>
      <c r="L83" s="175"/>
    </row>
    <row r="84" spans="2:65" s="176" customFormat="1" ht="16.5" customHeight="1">
      <c r="B84" s="175"/>
      <c r="E84" s="340" t="str">
        <f>E9</f>
        <v>SO 01 - Kalové hospodářství</v>
      </c>
      <c r="F84" s="341"/>
      <c r="G84" s="341"/>
      <c r="H84" s="341"/>
      <c r="L84" s="175"/>
    </row>
    <row r="85" spans="2:65" s="176" customFormat="1" ht="7" customHeight="1">
      <c r="B85" s="175"/>
      <c r="L85" s="175"/>
    </row>
    <row r="86" spans="2:65" s="176" customFormat="1" ht="12" customHeight="1">
      <c r="B86" s="175"/>
      <c r="C86" s="174" t="s">
        <v>19</v>
      </c>
      <c r="F86" s="177" t="str">
        <f>F12</f>
        <v>Koupaliště Lhotka</v>
      </c>
      <c r="I86" s="174" t="s">
        <v>21</v>
      </c>
      <c r="J86" s="178"/>
      <c r="L86" s="175"/>
    </row>
    <row r="87" spans="2:65" s="176" customFormat="1" ht="7" customHeight="1">
      <c r="B87" s="175"/>
      <c r="L87" s="175"/>
    </row>
    <row r="88" spans="2:65" s="176" customFormat="1" ht="15.25" customHeight="1">
      <c r="B88" s="175"/>
      <c r="C88" s="174" t="s">
        <v>26</v>
      </c>
      <c r="F88" s="177" t="str">
        <f>E15</f>
        <v xml:space="preserve">Městská část Praha 4 </v>
      </c>
      <c r="I88" s="174" t="s">
        <v>35</v>
      </c>
      <c r="J88" s="181" t="str">
        <f>E21</f>
        <v>Sweco, a.s.</v>
      </c>
      <c r="L88" s="175"/>
    </row>
    <row r="89" spans="2:65" s="176" customFormat="1" ht="15.25" customHeight="1">
      <c r="B89" s="175"/>
      <c r="C89" s="174" t="s">
        <v>32</v>
      </c>
      <c r="F89" s="177" t="str">
        <f>IF(E18="","",E18)</f>
        <v xml:space="preserve"> </v>
      </c>
      <c r="I89" s="174" t="s">
        <v>40</v>
      </c>
      <c r="J89" s="181" t="str">
        <f>E24</f>
        <v>Prejza, Mayerová</v>
      </c>
      <c r="L89" s="175"/>
    </row>
    <row r="90" spans="2:65" s="176" customFormat="1" ht="10.4" customHeight="1">
      <c r="B90" s="175"/>
      <c r="L90" s="175"/>
    </row>
    <row r="91" spans="2:65" s="220" customFormat="1" ht="29.25" customHeight="1">
      <c r="B91" s="213"/>
      <c r="C91" s="214" t="s">
        <v>122</v>
      </c>
      <c r="D91" s="215" t="s">
        <v>62</v>
      </c>
      <c r="E91" s="215" t="s">
        <v>58</v>
      </c>
      <c r="F91" s="215" t="s">
        <v>59</v>
      </c>
      <c r="G91" s="215" t="s">
        <v>123</v>
      </c>
      <c r="H91" s="215" t="s">
        <v>124</v>
      </c>
      <c r="I91" s="215" t="s">
        <v>125</v>
      </c>
      <c r="J91" s="215" t="s">
        <v>106</v>
      </c>
      <c r="K91" s="216" t="s">
        <v>126</v>
      </c>
      <c r="L91" s="213"/>
      <c r="M91" s="217" t="s">
        <v>33</v>
      </c>
      <c r="N91" s="218" t="s">
        <v>48</v>
      </c>
      <c r="O91" s="218" t="s">
        <v>127</v>
      </c>
      <c r="P91" s="218" t="s">
        <v>128</v>
      </c>
      <c r="Q91" s="218" t="s">
        <v>129</v>
      </c>
      <c r="R91" s="218" t="s">
        <v>130</v>
      </c>
      <c r="S91" s="218" t="s">
        <v>131</v>
      </c>
      <c r="T91" s="219" t="s">
        <v>132</v>
      </c>
    </row>
    <row r="92" spans="2:65" s="176" customFormat="1" ht="22.75" customHeight="1">
      <c r="B92" s="175"/>
      <c r="C92" s="221" t="s">
        <v>133</v>
      </c>
      <c r="J92" s="222">
        <f>BK92</f>
        <v>0</v>
      </c>
      <c r="L92" s="175"/>
      <c r="M92" s="223"/>
      <c r="N92" s="182"/>
      <c r="O92" s="182"/>
      <c r="P92" s="224">
        <f>P93+P1037</f>
        <v>2247.7324539999995</v>
      </c>
      <c r="Q92" s="182"/>
      <c r="R92" s="224">
        <f>R93+R1037</f>
        <v>274.81525123999995</v>
      </c>
      <c r="S92" s="182"/>
      <c r="T92" s="225">
        <f>T93+T1037</f>
        <v>0</v>
      </c>
      <c r="AT92" s="167" t="s">
        <v>64</v>
      </c>
      <c r="AU92" s="167" t="s">
        <v>107</v>
      </c>
      <c r="BK92" s="226">
        <f>BK93+BK1037</f>
        <v>0</v>
      </c>
    </row>
    <row r="93" spans="2:65" s="228" customFormat="1" ht="25.9" customHeight="1">
      <c r="B93" s="227"/>
      <c r="D93" s="229" t="s">
        <v>64</v>
      </c>
      <c r="E93" s="230" t="s">
        <v>134</v>
      </c>
      <c r="F93" s="230" t="s">
        <v>135</v>
      </c>
      <c r="J93" s="231">
        <f>BK93</f>
        <v>0</v>
      </c>
      <c r="L93" s="227"/>
      <c r="M93" s="232"/>
      <c r="P93" s="233">
        <f>P94+P792+P865+P926+P943+P968+P973</f>
        <v>2078.3082569999997</v>
      </c>
      <c r="R93" s="233">
        <f>R94+R792+R865+R926+R943+R968+R973</f>
        <v>273.79026655999996</v>
      </c>
      <c r="T93" s="234">
        <f>T94+T792+T865+T926+T943+T968+T973</f>
        <v>0</v>
      </c>
      <c r="AR93" s="229" t="s">
        <v>73</v>
      </c>
      <c r="AT93" s="235" t="s">
        <v>64</v>
      </c>
      <c r="AU93" s="235" t="s">
        <v>65</v>
      </c>
      <c r="AY93" s="229" t="s">
        <v>136</v>
      </c>
      <c r="BK93" s="236">
        <f>BK94+BK792+BK865+BK926+BK943+BK968+BK973</f>
        <v>0</v>
      </c>
    </row>
    <row r="94" spans="2:65" s="228" customFormat="1" ht="22.75" customHeight="1">
      <c r="B94" s="227"/>
      <c r="D94" s="229" t="s">
        <v>64</v>
      </c>
      <c r="E94" s="237" t="s">
        <v>73</v>
      </c>
      <c r="F94" s="237" t="s">
        <v>137</v>
      </c>
      <c r="J94" s="238">
        <f>BK94</f>
        <v>0</v>
      </c>
      <c r="L94" s="227"/>
      <c r="M94" s="232"/>
      <c r="P94" s="233">
        <f>SUM(P95:P791)</f>
        <v>1192.3724870000001</v>
      </c>
      <c r="R94" s="233">
        <f>SUM(R95:R791)</f>
        <v>2.0240000000000001E-2</v>
      </c>
      <c r="T94" s="234">
        <f>SUM(T95:T791)</f>
        <v>0</v>
      </c>
      <c r="AR94" s="229" t="s">
        <v>73</v>
      </c>
      <c r="AT94" s="235" t="s">
        <v>64</v>
      </c>
      <c r="AU94" s="235" t="s">
        <v>73</v>
      </c>
      <c r="AY94" s="229" t="s">
        <v>136</v>
      </c>
      <c r="BK94" s="236">
        <f>SUM(BK95:BK791)</f>
        <v>0</v>
      </c>
    </row>
    <row r="95" spans="2:65" s="176" customFormat="1" ht="16.5" customHeight="1">
      <c r="B95" s="175"/>
      <c r="C95" s="239" t="s">
        <v>73</v>
      </c>
      <c r="D95" s="239" t="s">
        <v>138</v>
      </c>
      <c r="E95" s="240" t="s">
        <v>139</v>
      </c>
      <c r="F95" s="241" t="s">
        <v>140</v>
      </c>
      <c r="G95" s="242" t="s">
        <v>89</v>
      </c>
      <c r="H95" s="243">
        <v>184.60599999999999</v>
      </c>
      <c r="I95" s="244"/>
      <c r="J95" s="244">
        <f>ROUND(I95*H95,2)</f>
        <v>0</v>
      </c>
      <c r="K95" s="241" t="s">
        <v>141</v>
      </c>
      <c r="L95" s="175"/>
      <c r="M95" s="245" t="s">
        <v>33</v>
      </c>
      <c r="N95" s="246" t="s">
        <v>49</v>
      </c>
      <c r="O95" s="247">
        <v>0.20899999999999999</v>
      </c>
      <c r="P95" s="247">
        <f>O95*H95</f>
        <v>38.582653999999998</v>
      </c>
      <c r="Q95" s="247">
        <v>0</v>
      </c>
      <c r="R95" s="247">
        <f>Q95*H95</f>
        <v>0</v>
      </c>
      <c r="S95" s="247">
        <v>0</v>
      </c>
      <c r="T95" s="248">
        <f>S95*H95</f>
        <v>0</v>
      </c>
      <c r="AR95" s="249" t="s">
        <v>142</v>
      </c>
      <c r="AT95" s="249" t="s">
        <v>138</v>
      </c>
      <c r="AU95" s="249" t="s">
        <v>75</v>
      </c>
      <c r="AY95" s="167" t="s">
        <v>136</v>
      </c>
      <c r="BE95" s="250">
        <f>IF(N95="základní",J95,0)</f>
        <v>0</v>
      </c>
      <c r="BF95" s="250">
        <f>IF(N95="snížená",J95,0)</f>
        <v>0</v>
      </c>
      <c r="BG95" s="250">
        <f>IF(N95="zákl. přenesená",J95,0)</f>
        <v>0</v>
      </c>
      <c r="BH95" s="250">
        <f>IF(N95="sníž. přenesená",J95,0)</f>
        <v>0</v>
      </c>
      <c r="BI95" s="250">
        <f>IF(N95="nulová",J95,0)</f>
        <v>0</v>
      </c>
      <c r="BJ95" s="167" t="s">
        <v>73</v>
      </c>
      <c r="BK95" s="250">
        <f>ROUND(I95*H95,2)</f>
        <v>0</v>
      </c>
      <c r="BL95" s="167" t="s">
        <v>142</v>
      </c>
      <c r="BM95" s="249" t="s">
        <v>143</v>
      </c>
    </row>
    <row r="96" spans="2:65" s="176" customFormat="1">
      <c r="B96" s="175"/>
      <c r="D96" s="251" t="s">
        <v>144</v>
      </c>
      <c r="F96" s="252" t="s">
        <v>145</v>
      </c>
      <c r="L96" s="175"/>
      <c r="M96" s="253"/>
      <c r="T96" s="254"/>
      <c r="AT96" s="167" t="s">
        <v>144</v>
      </c>
      <c r="AU96" s="167" t="s">
        <v>75</v>
      </c>
    </row>
    <row r="97" spans="2:65" s="256" customFormat="1">
      <c r="B97" s="255"/>
      <c r="D97" s="257" t="s">
        <v>146</v>
      </c>
      <c r="E97" s="258" t="s">
        <v>33</v>
      </c>
      <c r="F97" s="259" t="s">
        <v>147</v>
      </c>
      <c r="H97" s="258" t="s">
        <v>33</v>
      </c>
      <c r="L97" s="255"/>
      <c r="M97" s="260"/>
      <c r="T97" s="261"/>
      <c r="AT97" s="258" t="s">
        <v>146</v>
      </c>
      <c r="AU97" s="258" t="s">
        <v>75</v>
      </c>
      <c r="AV97" s="256" t="s">
        <v>73</v>
      </c>
      <c r="AW97" s="256" t="s">
        <v>39</v>
      </c>
      <c r="AX97" s="256" t="s">
        <v>65</v>
      </c>
      <c r="AY97" s="258" t="s">
        <v>136</v>
      </c>
    </row>
    <row r="98" spans="2:65" s="263" customFormat="1">
      <c r="B98" s="262"/>
      <c r="D98" s="257" t="s">
        <v>146</v>
      </c>
      <c r="E98" s="264" t="s">
        <v>33</v>
      </c>
      <c r="F98" s="265" t="s">
        <v>148</v>
      </c>
      <c r="H98" s="266">
        <v>164.60599999999999</v>
      </c>
      <c r="L98" s="262"/>
      <c r="M98" s="267"/>
      <c r="T98" s="268"/>
      <c r="AT98" s="264" t="s">
        <v>146</v>
      </c>
      <c r="AU98" s="264" t="s">
        <v>75</v>
      </c>
      <c r="AV98" s="263" t="s">
        <v>75</v>
      </c>
      <c r="AW98" s="263" t="s">
        <v>39</v>
      </c>
      <c r="AX98" s="263" t="s">
        <v>65</v>
      </c>
      <c r="AY98" s="264" t="s">
        <v>136</v>
      </c>
    </row>
    <row r="99" spans="2:65" s="263" customFormat="1">
      <c r="B99" s="262"/>
      <c r="D99" s="257" t="s">
        <v>146</v>
      </c>
      <c r="E99" s="264" t="s">
        <v>33</v>
      </c>
      <c r="F99" s="265" t="s">
        <v>149</v>
      </c>
      <c r="H99" s="266">
        <v>20</v>
      </c>
      <c r="L99" s="262"/>
      <c r="M99" s="267"/>
      <c r="T99" s="268"/>
      <c r="AT99" s="264" t="s">
        <v>146</v>
      </c>
      <c r="AU99" s="264" t="s">
        <v>75</v>
      </c>
      <c r="AV99" s="263" t="s">
        <v>75</v>
      </c>
      <c r="AW99" s="263" t="s">
        <v>39</v>
      </c>
      <c r="AX99" s="263" t="s">
        <v>65</v>
      </c>
      <c r="AY99" s="264" t="s">
        <v>136</v>
      </c>
    </row>
    <row r="100" spans="2:65" s="270" customFormat="1">
      <c r="B100" s="269"/>
      <c r="D100" s="257" t="s">
        <v>146</v>
      </c>
      <c r="E100" s="271" t="s">
        <v>88</v>
      </c>
      <c r="F100" s="272" t="s">
        <v>150</v>
      </c>
      <c r="H100" s="273">
        <v>184.60599999999999</v>
      </c>
      <c r="L100" s="269"/>
      <c r="M100" s="274"/>
      <c r="T100" s="275"/>
      <c r="AT100" s="271" t="s">
        <v>146</v>
      </c>
      <c r="AU100" s="271" t="s">
        <v>75</v>
      </c>
      <c r="AV100" s="270" t="s">
        <v>142</v>
      </c>
      <c r="AW100" s="270" t="s">
        <v>39</v>
      </c>
      <c r="AX100" s="270" t="s">
        <v>73</v>
      </c>
      <c r="AY100" s="271" t="s">
        <v>136</v>
      </c>
    </row>
    <row r="101" spans="2:65" s="176" customFormat="1" ht="16.5" customHeight="1">
      <c r="B101" s="175"/>
      <c r="C101" s="239" t="s">
        <v>75</v>
      </c>
      <c r="D101" s="239" t="s">
        <v>138</v>
      </c>
      <c r="E101" s="240" t="s">
        <v>151</v>
      </c>
      <c r="F101" s="241" t="s">
        <v>152</v>
      </c>
      <c r="G101" s="242" t="s">
        <v>92</v>
      </c>
      <c r="H101" s="243">
        <v>892.96</v>
      </c>
      <c r="I101" s="244"/>
      <c r="J101" s="244">
        <f>ROUND(I101*H101,2)</f>
        <v>0</v>
      </c>
      <c r="K101" s="241" t="s">
        <v>141</v>
      </c>
      <c r="L101" s="175"/>
      <c r="M101" s="245" t="s">
        <v>33</v>
      </c>
      <c r="N101" s="246" t="s">
        <v>49</v>
      </c>
      <c r="O101" s="247">
        <v>4.2000000000000003E-2</v>
      </c>
      <c r="P101" s="247">
        <f>O101*H101</f>
        <v>37.504320000000007</v>
      </c>
      <c r="Q101" s="247">
        <v>0</v>
      </c>
      <c r="R101" s="247">
        <f>Q101*H101</f>
        <v>0</v>
      </c>
      <c r="S101" s="247">
        <v>0</v>
      </c>
      <c r="T101" s="248">
        <f>S101*H101</f>
        <v>0</v>
      </c>
      <c r="AR101" s="249" t="s">
        <v>142</v>
      </c>
      <c r="AT101" s="249" t="s">
        <v>138</v>
      </c>
      <c r="AU101" s="249" t="s">
        <v>75</v>
      </c>
      <c r="AY101" s="167" t="s">
        <v>136</v>
      </c>
      <c r="BE101" s="250">
        <f>IF(N101="základní",J101,0)</f>
        <v>0</v>
      </c>
      <c r="BF101" s="250">
        <f>IF(N101="snížená",J101,0)</f>
        <v>0</v>
      </c>
      <c r="BG101" s="250">
        <f>IF(N101="zákl. přenesená",J101,0)</f>
        <v>0</v>
      </c>
      <c r="BH101" s="250">
        <f>IF(N101="sníž. přenesená",J101,0)</f>
        <v>0</v>
      </c>
      <c r="BI101" s="250">
        <f>IF(N101="nulová",J101,0)</f>
        <v>0</v>
      </c>
      <c r="BJ101" s="167" t="s">
        <v>73</v>
      </c>
      <c r="BK101" s="250">
        <f>ROUND(I101*H101,2)</f>
        <v>0</v>
      </c>
      <c r="BL101" s="167" t="s">
        <v>142</v>
      </c>
      <c r="BM101" s="249" t="s">
        <v>153</v>
      </c>
    </row>
    <row r="102" spans="2:65" s="176" customFormat="1">
      <c r="B102" s="175"/>
      <c r="D102" s="251" t="s">
        <v>144</v>
      </c>
      <c r="F102" s="252" t="s">
        <v>154</v>
      </c>
      <c r="L102" s="175"/>
      <c r="M102" s="253"/>
      <c r="T102" s="254"/>
      <c r="AT102" s="167" t="s">
        <v>144</v>
      </c>
      <c r="AU102" s="167" t="s">
        <v>75</v>
      </c>
    </row>
    <row r="103" spans="2:65" s="256" customFormat="1">
      <c r="B103" s="255"/>
      <c r="D103" s="257" t="s">
        <v>146</v>
      </c>
      <c r="E103" s="258" t="s">
        <v>33</v>
      </c>
      <c r="F103" s="259" t="s">
        <v>147</v>
      </c>
      <c r="H103" s="258" t="s">
        <v>33</v>
      </c>
      <c r="L103" s="255"/>
      <c r="M103" s="260"/>
      <c r="T103" s="261"/>
      <c r="AT103" s="258" t="s">
        <v>146</v>
      </c>
      <c r="AU103" s="258" t="s">
        <v>75</v>
      </c>
      <c r="AV103" s="256" t="s">
        <v>73</v>
      </c>
      <c r="AW103" s="256" t="s">
        <v>39</v>
      </c>
      <c r="AX103" s="256" t="s">
        <v>65</v>
      </c>
      <c r="AY103" s="258" t="s">
        <v>136</v>
      </c>
    </row>
    <row r="104" spans="2:65" s="263" customFormat="1">
      <c r="B104" s="262"/>
      <c r="D104" s="257" t="s">
        <v>146</v>
      </c>
      <c r="E104" s="264" t="s">
        <v>33</v>
      </c>
      <c r="F104" s="265" t="s">
        <v>155</v>
      </c>
      <c r="H104" s="266">
        <v>691.65</v>
      </c>
      <c r="L104" s="262"/>
      <c r="M104" s="267"/>
      <c r="T104" s="268"/>
      <c r="AT104" s="264" t="s">
        <v>146</v>
      </c>
      <c r="AU104" s="264" t="s">
        <v>75</v>
      </c>
      <c r="AV104" s="263" t="s">
        <v>75</v>
      </c>
      <c r="AW104" s="263" t="s">
        <v>39</v>
      </c>
      <c r="AX104" s="263" t="s">
        <v>65</v>
      </c>
      <c r="AY104" s="264" t="s">
        <v>136</v>
      </c>
    </row>
    <row r="105" spans="2:65" s="263" customFormat="1">
      <c r="B105" s="262"/>
      <c r="D105" s="257" t="s">
        <v>146</v>
      </c>
      <c r="E105" s="264" t="s">
        <v>33</v>
      </c>
      <c r="F105" s="265" t="s">
        <v>156</v>
      </c>
      <c r="H105" s="266">
        <v>142.11000000000001</v>
      </c>
      <c r="L105" s="262"/>
      <c r="M105" s="267"/>
      <c r="T105" s="268"/>
      <c r="AT105" s="264" t="s">
        <v>146</v>
      </c>
      <c r="AU105" s="264" t="s">
        <v>75</v>
      </c>
      <c r="AV105" s="263" t="s">
        <v>75</v>
      </c>
      <c r="AW105" s="263" t="s">
        <v>39</v>
      </c>
      <c r="AX105" s="263" t="s">
        <v>65</v>
      </c>
      <c r="AY105" s="264" t="s">
        <v>136</v>
      </c>
    </row>
    <row r="106" spans="2:65" s="263" customFormat="1">
      <c r="B106" s="262"/>
      <c r="D106" s="257" t="s">
        <v>146</v>
      </c>
      <c r="E106" s="264" t="s">
        <v>33</v>
      </c>
      <c r="F106" s="265" t="s">
        <v>157</v>
      </c>
      <c r="H106" s="266">
        <v>36.119999999999997</v>
      </c>
      <c r="L106" s="262"/>
      <c r="M106" s="267"/>
      <c r="T106" s="268"/>
      <c r="AT106" s="264" t="s">
        <v>146</v>
      </c>
      <c r="AU106" s="264" t="s">
        <v>75</v>
      </c>
      <c r="AV106" s="263" t="s">
        <v>75</v>
      </c>
      <c r="AW106" s="263" t="s">
        <v>39</v>
      </c>
      <c r="AX106" s="263" t="s">
        <v>65</v>
      </c>
      <c r="AY106" s="264" t="s">
        <v>136</v>
      </c>
    </row>
    <row r="107" spans="2:65" s="263" customFormat="1">
      <c r="B107" s="262"/>
      <c r="D107" s="257" t="s">
        <v>146</v>
      </c>
      <c r="E107" s="264" t="s">
        <v>33</v>
      </c>
      <c r="F107" s="265" t="s">
        <v>158</v>
      </c>
      <c r="H107" s="266">
        <v>23.08</v>
      </c>
      <c r="L107" s="262"/>
      <c r="M107" s="267"/>
      <c r="T107" s="268"/>
      <c r="AT107" s="264" t="s">
        <v>146</v>
      </c>
      <c r="AU107" s="264" t="s">
        <v>75</v>
      </c>
      <c r="AV107" s="263" t="s">
        <v>75</v>
      </c>
      <c r="AW107" s="263" t="s">
        <v>39</v>
      </c>
      <c r="AX107" s="263" t="s">
        <v>65</v>
      </c>
      <c r="AY107" s="264" t="s">
        <v>136</v>
      </c>
    </row>
    <row r="108" spans="2:65" s="270" customFormat="1">
      <c r="B108" s="269"/>
      <c r="D108" s="257" t="s">
        <v>146</v>
      </c>
      <c r="E108" s="271" t="s">
        <v>91</v>
      </c>
      <c r="F108" s="272" t="s">
        <v>150</v>
      </c>
      <c r="H108" s="273">
        <v>892.96</v>
      </c>
      <c r="L108" s="269"/>
      <c r="M108" s="274"/>
      <c r="T108" s="275"/>
      <c r="AT108" s="271" t="s">
        <v>146</v>
      </c>
      <c r="AU108" s="271" t="s">
        <v>75</v>
      </c>
      <c r="AV108" s="270" t="s">
        <v>142</v>
      </c>
      <c r="AW108" s="270" t="s">
        <v>39</v>
      </c>
      <c r="AX108" s="270" t="s">
        <v>73</v>
      </c>
      <c r="AY108" s="271" t="s">
        <v>136</v>
      </c>
    </row>
    <row r="109" spans="2:65" s="176" customFormat="1" ht="24.25" customHeight="1">
      <c r="B109" s="175"/>
      <c r="C109" s="239" t="s">
        <v>159</v>
      </c>
      <c r="D109" s="239" t="s">
        <v>138</v>
      </c>
      <c r="E109" s="240" t="s">
        <v>160</v>
      </c>
      <c r="F109" s="241" t="s">
        <v>161</v>
      </c>
      <c r="G109" s="242" t="s">
        <v>96</v>
      </c>
      <c r="H109" s="243">
        <v>12.699</v>
      </c>
      <c r="I109" s="244"/>
      <c r="J109" s="244">
        <f>ROUND(I109*H109,2)</f>
        <v>0</v>
      </c>
      <c r="K109" s="241" t="s">
        <v>141</v>
      </c>
      <c r="L109" s="175"/>
      <c r="M109" s="245" t="s">
        <v>33</v>
      </c>
      <c r="N109" s="246" t="s">
        <v>49</v>
      </c>
      <c r="O109" s="247">
        <v>3.8860000000000001</v>
      </c>
      <c r="P109" s="247">
        <f>O109*H109</f>
        <v>49.348314000000002</v>
      </c>
      <c r="Q109" s="247">
        <v>0</v>
      </c>
      <c r="R109" s="247">
        <f>Q109*H109</f>
        <v>0</v>
      </c>
      <c r="S109" s="247">
        <v>0</v>
      </c>
      <c r="T109" s="248">
        <f>S109*H109</f>
        <v>0</v>
      </c>
      <c r="AR109" s="249" t="s">
        <v>142</v>
      </c>
      <c r="AT109" s="249" t="s">
        <v>138</v>
      </c>
      <c r="AU109" s="249" t="s">
        <v>75</v>
      </c>
      <c r="AY109" s="167" t="s">
        <v>136</v>
      </c>
      <c r="BE109" s="250">
        <f>IF(N109="základní",J109,0)</f>
        <v>0</v>
      </c>
      <c r="BF109" s="250">
        <f>IF(N109="snížená",J109,0)</f>
        <v>0</v>
      </c>
      <c r="BG109" s="250">
        <f>IF(N109="zákl. přenesená",J109,0)</f>
        <v>0</v>
      </c>
      <c r="BH109" s="250">
        <f>IF(N109="sníž. přenesená",J109,0)</f>
        <v>0</v>
      </c>
      <c r="BI109" s="250">
        <f>IF(N109="nulová",J109,0)</f>
        <v>0</v>
      </c>
      <c r="BJ109" s="167" t="s">
        <v>73</v>
      </c>
      <c r="BK109" s="250">
        <f>ROUND(I109*H109,2)</f>
        <v>0</v>
      </c>
      <c r="BL109" s="167" t="s">
        <v>142</v>
      </c>
      <c r="BM109" s="249" t="s">
        <v>162</v>
      </c>
    </row>
    <row r="110" spans="2:65" s="176" customFormat="1">
      <c r="B110" s="175"/>
      <c r="D110" s="251" t="s">
        <v>144</v>
      </c>
      <c r="F110" s="252" t="s">
        <v>163</v>
      </c>
      <c r="L110" s="175"/>
      <c r="M110" s="253"/>
      <c r="T110" s="254"/>
      <c r="AT110" s="167" t="s">
        <v>144</v>
      </c>
      <c r="AU110" s="167" t="s">
        <v>75</v>
      </c>
    </row>
    <row r="111" spans="2:65" s="256" customFormat="1">
      <c r="B111" s="255"/>
      <c r="D111" s="257" t="s">
        <v>146</v>
      </c>
      <c r="E111" s="258" t="s">
        <v>33</v>
      </c>
      <c r="F111" s="259" t="s">
        <v>147</v>
      </c>
      <c r="H111" s="258" t="s">
        <v>33</v>
      </c>
      <c r="L111" s="255"/>
      <c r="M111" s="260"/>
      <c r="T111" s="261"/>
      <c r="AT111" s="258" t="s">
        <v>146</v>
      </c>
      <c r="AU111" s="258" t="s">
        <v>75</v>
      </c>
      <c r="AV111" s="256" t="s">
        <v>73</v>
      </c>
      <c r="AW111" s="256" t="s">
        <v>39</v>
      </c>
      <c r="AX111" s="256" t="s">
        <v>65</v>
      </c>
      <c r="AY111" s="258" t="s">
        <v>136</v>
      </c>
    </row>
    <row r="112" spans="2:65" s="256" customFormat="1">
      <c r="B112" s="255"/>
      <c r="D112" s="257" t="s">
        <v>146</v>
      </c>
      <c r="E112" s="258" t="s">
        <v>33</v>
      </c>
      <c r="F112" s="259" t="s">
        <v>164</v>
      </c>
      <c r="H112" s="258" t="s">
        <v>33</v>
      </c>
      <c r="L112" s="255"/>
      <c r="M112" s="260"/>
      <c r="T112" s="261"/>
      <c r="AT112" s="258" t="s">
        <v>146</v>
      </c>
      <c r="AU112" s="258" t="s">
        <v>75</v>
      </c>
      <c r="AV112" s="256" t="s">
        <v>73</v>
      </c>
      <c r="AW112" s="256" t="s">
        <v>39</v>
      </c>
      <c r="AX112" s="256" t="s">
        <v>65</v>
      </c>
      <c r="AY112" s="258" t="s">
        <v>136</v>
      </c>
    </row>
    <row r="113" spans="2:65" s="256" customFormat="1">
      <c r="B113" s="255"/>
      <c r="D113" s="257" t="s">
        <v>146</v>
      </c>
      <c r="E113" s="258" t="s">
        <v>33</v>
      </c>
      <c r="F113" s="259" t="s">
        <v>165</v>
      </c>
      <c r="H113" s="258" t="s">
        <v>33</v>
      </c>
      <c r="L113" s="255"/>
      <c r="M113" s="260"/>
      <c r="T113" s="261"/>
      <c r="AT113" s="258" t="s">
        <v>146</v>
      </c>
      <c r="AU113" s="258" t="s">
        <v>75</v>
      </c>
      <c r="AV113" s="256" t="s">
        <v>73</v>
      </c>
      <c r="AW113" s="256" t="s">
        <v>39</v>
      </c>
      <c r="AX113" s="256" t="s">
        <v>65</v>
      </c>
      <c r="AY113" s="258" t="s">
        <v>136</v>
      </c>
    </row>
    <row r="114" spans="2:65" s="263" customFormat="1">
      <c r="B114" s="262"/>
      <c r="D114" s="257" t="s">
        <v>146</v>
      </c>
      <c r="E114" s="264" t="s">
        <v>33</v>
      </c>
      <c r="F114" s="265" t="s">
        <v>166</v>
      </c>
      <c r="H114" s="266">
        <v>62.55</v>
      </c>
      <c r="L114" s="262"/>
      <c r="M114" s="267"/>
      <c r="T114" s="268"/>
      <c r="AT114" s="264" t="s">
        <v>146</v>
      </c>
      <c r="AU114" s="264" t="s">
        <v>75</v>
      </c>
      <c r="AV114" s="263" t="s">
        <v>75</v>
      </c>
      <c r="AW114" s="263" t="s">
        <v>39</v>
      </c>
      <c r="AX114" s="263" t="s">
        <v>65</v>
      </c>
      <c r="AY114" s="264" t="s">
        <v>136</v>
      </c>
    </row>
    <row r="115" spans="2:65" s="263" customFormat="1">
      <c r="B115" s="262"/>
      <c r="D115" s="257" t="s">
        <v>146</v>
      </c>
      <c r="E115" s="264" t="s">
        <v>33</v>
      </c>
      <c r="F115" s="265" t="s">
        <v>167</v>
      </c>
      <c r="H115" s="266">
        <v>8</v>
      </c>
      <c r="L115" s="262"/>
      <c r="M115" s="267"/>
      <c r="T115" s="268"/>
      <c r="AT115" s="264" t="s">
        <v>146</v>
      </c>
      <c r="AU115" s="264" t="s">
        <v>75</v>
      </c>
      <c r="AV115" s="263" t="s">
        <v>75</v>
      </c>
      <c r="AW115" s="263" t="s">
        <v>39</v>
      </c>
      <c r="AX115" s="263" t="s">
        <v>65</v>
      </c>
      <c r="AY115" s="264" t="s">
        <v>136</v>
      </c>
    </row>
    <row r="116" spans="2:65" s="270" customFormat="1">
      <c r="B116" s="269"/>
      <c r="D116" s="257" t="s">
        <v>146</v>
      </c>
      <c r="E116" s="271" t="s">
        <v>95</v>
      </c>
      <c r="F116" s="272" t="s">
        <v>150</v>
      </c>
      <c r="H116" s="273">
        <v>70.55</v>
      </c>
      <c r="L116" s="269"/>
      <c r="M116" s="274"/>
      <c r="T116" s="275"/>
      <c r="AT116" s="271" t="s">
        <v>146</v>
      </c>
      <c r="AU116" s="271" t="s">
        <v>75</v>
      </c>
      <c r="AV116" s="270" t="s">
        <v>142</v>
      </c>
      <c r="AW116" s="270" t="s">
        <v>39</v>
      </c>
      <c r="AX116" s="270" t="s">
        <v>65</v>
      </c>
      <c r="AY116" s="271" t="s">
        <v>136</v>
      </c>
    </row>
    <row r="117" spans="2:65" s="263" customFormat="1">
      <c r="B117" s="262"/>
      <c r="D117" s="257" t="s">
        <v>146</v>
      </c>
      <c r="E117" s="264" t="s">
        <v>33</v>
      </c>
      <c r="F117" s="265" t="s">
        <v>168</v>
      </c>
      <c r="H117" s="266">
        <v>12.699</v>
      </c>
      <c r="L117" s="262"/>
      <c r="M117" s="267"/>
      <c r="T117" s="268"/>
      <c r="AT117" s="264" t="s">
        <v>146</v>
      </c>
      <c r="AU117" s="264" t="s">
        <v>75</v>
      </c>
      <c r="AV117" s="263" t="s">
        <v>75</v>
      </c>
      <c r="AW117" s="263" t="s">
        <v>39</v>
      </c>
      <c r="AX117" s="263" t="s">
        <v>73</v>
      </c>
      <c r="AY117" s="264" t="s">
        <v>136</v>
      </c>
    </row>
    <row r="118" spans="2:65" s="176" customFormat="1" ht="10.5">
      <c r="B118" s="175"/>
      <c r="D118" s="257" t="s">
        <v>169</v>
      </c>
      <c r="F118" s="276" t="s">
        <v>170</v>
      </c>
      <c r="L118" s="175"/>
      <c r="M118" s="253"/>
      <c r="T118" s="254"/>
      <c r="AU118" s="167" t="s">
        <v>75</v>
      </c>
    </row>
    <row r="119" spans="2:65" s="176" customFormat="1">
      <c r="B119" s="175"/>
      <c r="D119" s="257" t="s">
        <v>169</v>
      </c>
      <c r="F119" s="277" t="s">
        <v>147</v>
      </c>
      <c r="H119" s="278">
        <v>0</v>
      </c>
      <c r="L119" s="175"/>
      <c r="M119" s="253"/>
      <c r="T119" s="254"/>
      <c r="AU119" s="167" t="s">
        <v>75</v>
      </c>
    </row>
    <row r="120" spans="2:65" s="176" customFormat="1">
      <c r="B120" s="175"/>
      <c r="D120" s="257" t="s">
        <v>169</v>
      </c>
      <c r="F120" s="277" t="s">
        <v>164</v>
      </c>
      <c r="H120" s="278">
        <v>0</v>
      </c>
      <c r="L120" s="175"/>
      <c r="M120" s="253"/>
      <c r="T120" s="254"/>
      <c r="AU120" s="167" t="s">
        <v>75</v>
      </c>
    </row>
    <row r="121" spans="2:65" s="176" customFormat="1">
      <c r="B121" s="175"/>
      <c r="D121" s="257" t="s">
        <v>169</v>
      </c>
      <c r="F121" s="277" t="s">
        <v>165</v>
      </c>
      <c r="H121" s="278">
        <v>0</v>
      </c>
      <c r="L121" s="175"/>
      <c r="M121" s="253"/>
      <c r="T121" s="254"/>
      <c r="AU121" s="167" t="s">
        <v>75</v>
      </c>
    </row>
    <row r="122" spans="2:65" s="176" customFormat="1">
      <c r="B122" s="175"/>
      <c r="D122" s="257" t="s">
        <v>169</v>
      </c>
      <c r="F122" s="277" t="s">
        <v>166</v>
      </c>
      <c r="H122" s="278">
        <v>62.55</v>
      </c>
      <c r="L122" s="175"/>
      <c r="M122" s="253"/>
      <c r="T122" s="254"/>
      <c r="AU122" s="167" t="s">
        <v>75</v>
      </c>
    </row>
    <row r="123" spans="2:65" s="176" customFormat="1">
      <c r="B123" s="175"/>
      <c r="D123" s="257" t="s">
        <v>169</v>
      </c>
      <c r="F123" s="277" t="s">
        <v>167</v>
      </c>
      <c r="H123" s="278">
        <v>8</v>
      </c>
      <c r="L123" s="175"/>
      <c r="M123" s="253"/>
      <c r="T123" s="254"/>
      <c r="AU123" s="167" t="s">
        <v>75</v>
      </c>
    </row>
    <row r="124" spans="2:65" s="176" customFormat="1">
      <c r="B124" s="175"/>
      <c r="D124" s="257" t="s">
        <v>169</v>
      </c>
      <c r="F124" s="277" t="s">
        <v>150</v>
      </c>
      <c r="H124" s="278">
        <v>70.55</v>
      </c>
      <c r="L124" s="175"/>
      <c r="M124" s="253"/>
      <c r="T124" s="254"/>
      <c r="AU124" s="167" t="s">
        <v>75</v>
      </c>
    </row>
    <row r="125" spans="2:65" s="176" customFormat="1" ht="24.25" customHeight="1">
      <c r="B125" s="175"/>
      <c r="C125" s="239" t="s">
        <v>142</v>
      </c>
      <c r="D125" s="239" t="s">
        <v>138</v>
      </c>
      <c r="E125" s="240" t="s">
        <v>171</v>
      </c>
      <c r="F125" s="241" t="s">
        <v>172</v>
      </c>
      <c r="G125" s="242" t="s">
        <v>96</v>
      </c>
      <c r="H125" s="243">
        <v>29.631</v>
      </c>
      <c r="I125" s="244"/>
      <c r="J125" s="244">
        <f>ROUND(I125*H125,2)</f>
        <v>0</v>
      </c>
      <c r="K125" s="241" t="s">
        <v>141</v>
      </c>
      <c r="L125" s="175"/>
      <c r="M125" s="245" t="s">
        <v>33</v>
      </c>
      <c r="N125" s="246" t="s">
        <v>49</v>
      </c>
      <c r="O125" s="247">
        <v>0.97499999999999998</v>
      </c>
      <c r="P125" s="247">
        <f>O125*H125</f>
        <v>28.890225000000001</v>
      </c>
      <c r="Q125" s="247">
        <v>0</v>
      </c>
      <c r="R125" s="247">
        <f>Q125*H125</f>
        <v>0</v>
      </c>
      <c r="S125" s="247">
        <v>0</v>
      </c>
      <c r="T125" s="248">
        <f>S125*H125</f>
        <v>0</v>
      </c>
      <c r="AR125" s="249" t="s">
        <v>142</v>
      </c>
      <c r="AT125" s="249" t="s">
        <v>138</v>
      </c>
      <c r="AU125" s="249" t="s">
        <v>75</v>
      </c>
      <c r="AY125" s="167" t="s">
        <v>136</v>
      </c>
      <c r="BE125" s="250">
        <f>IF(N125="základní",J125,0)</f>
        <v>0</v>
      </c>
      <c r="BF125" s="250">
        <f>IF(N125="snížená",J125,0)</f>
        <v>0</v>
      </c>
      <c r="BG125" s="250">
        <f>IF(N125="zákl. přenesená",J125,0)</f>
        <v>0</v>
      </c>
      <c r="BH125" s="250">
        <f>IF(N125="sníž. přenesená",J125,0)</f>
        <v>0</v>
      </c>
      <c r="BI125" s="250">
        <f>IF(N125="nulová",J125,0)</f>
        <v>0</v>
      </c>
      <c r="BJ125" s="167" t="s">
        <v>73</v>
      </c>
      <c r="BK125" s="250">
        <f>ROUND(I125*H125,2)</f>
        <v>0</v>
      </c>
      <c r="BL125" s="167" t="s">
        <v>142</v>
      </c>
      <c r="BM125" s="249" t="s">
        <v>173</v>
      </c>
    </row>
    <row r="126" spans="2:65" s="176" customFormat="1">
      <c r="B126" s="175"/>
      <c r="D126" s="251" t="s">
        <v>144</v>
      </c>
      <c r="F126" s="252" t="s">
        <v>174</v>
      </c>
      <c r="L126" s="175"/>
      <c r="M126" s="253"/>
      <c r="T126" s="254"/>
      <c r="AT126" s="167" t="s">
        <v>144</v>
      </c>
      <c r="AU126" s="167" t="s">
        <v>75</v>
      </c>
    </row>
    <row r="127" spans="2:65" s="256" customFormat="1">
      <c r="B127" s="255"/>
      <c r="D127" s="257" t="s">
        <v>146</v>
      </c>
      <c r="E127" s="258" t="s">
        <v>33</v>
      </c>
      <c r="F127" s="259" t="s">
        <v>147</v>
      </c>
      <c r="H127" s="258" t="s">
        <v>33</v>
      </c>
      <c r="L127" s="255"/>
      <c r="M127" s="260"/>
      <c r="T127" s="261"/>
      <c r="AT127" s="258" t="s">
        <v>146</v>
      </c>
      <c r="AU127" s="258" t="s">
        <v>75</v>
      </c>
      <c r="AV127" s="256" t="s">
        <v>73</v>
      </c>
      <c r="AW127" s="256" t="s">
        <v>39</v>
      </c>
      <c r="AX127" s="256" t="s">
        <v>65</v>
      </c>
      <c r="AY127" s="258" t="s">
        <v>136</v>
      </c>
    </row>
    <row r="128" spans="2:65" s="256" customFormat="1">
      <c r="B128" s="255"/>
      <c r="D128" s="257" t="s">
        <v>146</v>
      </c>
      <c r="E128" s="258" t="s">
        <v>33</v>
      </c>
      <c r="F128" s="259" t="s">
        <v>164</v>
      </c>
      <c r="H128" s="258" t="s">
        <v>33</v>
      </c>
      <c r="L128" s="255"/>
      <c r="M128" s="260"/>
      <c r="T128" s="261"/>
      <c r="AT128" s="258" t="s">
        <v>146</v>
      </c>
      <c r="AU128" s="258" t="s">
        <v>75</v>
      </c>
      <c r="AV128" s="256" t="s">
        <v>73</v>
      </c>
      <c r="AW128" s="256" t="s">
        <v>39</v>
      </c>
      <c r="AX128" s="256" t="s">
        <v>65</v>
      </c>
      <c r="AY128" s="258" t="s">
        <v>136</v>
      </c>
    </row>
    <row r="129" spans="2:65" s="256" customFormat="1">
      <c r="B129" s="255"/>
      <c r="D129" s="257" t="s">
        <v>146</v>
      </c>
      <c r="E129" s="258" t="s">
        <v>33</v>
      </c>
      <c r="F129" s="259" t="s">
        <v>165</v>
      </c>
      <c r="H129" s="258" t="s">
        <v>33</v>
      </c>
      <c r="L129" s="255"/>
      <c r="M129" s="260"/>
      <c r="T129" s="261"/>
      <c r="AT129" s="258" t="s">
        <v>146</v>
      </c>
      <c r="AU129" s="258" t="s">
        <v>75</v>
      </c>
      <c r="AV129" s="256" t="s">
        <v>73</v>
      </c>
      <c r="AW129" s="256" t="s">
        <v>39</v>
      </c>
      <c r="AX129" s="256" t="s">
        <v>65</v>
      </c>
      <c r="AY129" s="258" t="s">
        <v>136</v>
      </c>
    </row>
    <row r="130" spans="2:65" s="263" customFormat="1">
      <c r="B130" s="262"/>
      <c r="D130" s="257" t="s">
        <v>146</v>
      </c>
      <c r="E130" s="264" t="s">
        <v>33</v>
      </c>
      <c r="F130" s="265" t="s">
        <v>175</v>
      </c>
      <c r="H130" s="266">
        <v>29.631</v>
      </c>
      <c r="L130" s="262"/>
      <c r="M130" s="267"/>
      <c r="T130" s="268"/>
      <c r="AT130" s="264" t="s">
        <v>146</v>
      </c>
      <c r="AU130" s="264" t="s">
        <v>75</v>
      </c>
      <c r="AV130" s="263" t="s">
        <v>75</v>
      </c>
      <c r="AW130" s="263" t="s">
        <v>39</v>
      </c>
      <c r="AX130" s="263" t="s">
        <v>65</v>
      </c>
      <c r="AY130" s="264" t="s">
        <v>136</v>
      </c>
    </row>
    <row r="131" spans="2:65" s="270" customFormat="1">
      <c r="B131" s="269"/>
      <c r="D131" s="257" t="s">
        <v>146</v>
      </c>
      <c r="E131" s="271" t="s">
        <v>33</v>
      </c>
      <c r="F131" s="272" t="s">
        <v>150</v>
      </c>
      <c r="H131" s="273">
        <v>29.631</v>
      </c>
      <c r="L131" s="269"/>
      <c r="M131" s="274"/>
      <c r="T131" s="275"/>
      <c r="AT131" s="271" t="s">
        <v>146</v>
      </c>
      <c r="AU131" s="271" t="s">
        <v>75</v>
      </c>
      <c r="AV131" s="270" t="s">
        <v>142</v>
      </c>
      <c r="AW131" s="270" t="s">
        <v>39</v>
      </c>
      <c r="AX131" s="270" t="s">
        <v>73</v>
      </c>
      <c r="AY131" s="271" t="s">
        <v>136</v>
      </c>
    </row>
    <row r="132" spans="2:65" s="176" customFormat="1" ht="10.5">
      <c r="B132" s="175"/>
      <c r="D132" s="257" t="s">
        <v>169</v>
      </c>
      <c r="F132" s="276" t="s">
        <v>170</v>
      </c>
      <c r="L132" s="175"/>
      <c r="M132" s="253"/>
      <c r="T132" s="254"/>
      <c r="AU132" s="167" t="s">
        <v>75</v>
      </c>
    </row>
    <row r="133" spans="2:65" s="176" customFormat="1">
      <c r="B133" s="175"/>
      <c r="D133" s="257" t="s">
        <v>169</v>
      </c>
      <c r="F133" s="277" t="s">
        <v>147</v>
      </c>
      <c r="H133" s="278">
        <v>0</v>
      </c>
      <c r="L133" s="175"/>
      <c r="M133" s="253"/>
      <c r="T133" s="254"/>
      <c r="AU133" s="167" t="s">
        <v>75</v>
      </c>
    </row>
    <row r="134" spans="2:65" s="176" customFormat="1">
      <c r="B134" s="175"/>
      <c r="D134" s="257" t="s">
        <v>169</v>
      </c>
      <c r="F134" s="277" t="s">
        <v>164</v>
      </c>
      <c r="H134" s="278">
        <v>0</v>
      </c>
      <c r="L134" s="175"/>
      <c r="M134" s="253"/>
      <c r="T134" s="254"/>
      <c r="AU134" s="167" t="s">
        <v>75</v>
      </c>
    </row>
    <row r="135" spans="2:65" s="176" customFormat="1">
      <c r="B135" s="175"/>
      <c r="D135" s="257" t="s">
        <v>169</v>
      </c>
      <c r="F135" s="277" t="s">
        <v>165</v>
      </c>
      <c r="H135" s="278">
        <v>0</v>
      </c>
      <c r="L135" s="175"/>
      <c r="M135" s="253"/>
      <c r="T135" s="254"/>
      <c r="AU135" s="167" t="s">
        <v>75</v>
      </c>
    </row>
    <row r="136" spans="2:65" s="176" customFormat="1">
      <c r="B136" s="175"/>
      <c r="D136" s="257" t="s">
        <v>169</v>
      </c>
      <c r="F136" s="277" t="s">
        <v>166</v>
      </c>
      <c r="H136" s="278">
        <v>62.55</v>
      </c>
      <c r="L136" s="175"/>
      <c r="M136" s="253"/>
      <c r="T136" s="254"/>
      <c r="AU136" s="167" t="s">
        <v>75</v>
      </c>
    </row>
    <row r="137" spans="2:65" s="176" customFormat="1">
      <c r="B137" s="175"/>
      <c r="D137" s="257" t="s">
        <v>169</v>
      </c>
      <c r="F137" s="277" t="s">
        <v>167</v>
      </c>
      <c r="H137" s="278">
        <v>8</v>
      </c>
      <c r="L137" s="175"/>
      <c r="M137" s="253"/>
      <c r="T137" s="254"/>
      <c r="AU137" s="167" t="s">
        <v>75</v>
      </c>
    </row>
    <row r="138" spans="2:65" s="176" customFormat="1">
      <c r="B138" s="175"/>
      <c r="D138" s="257" t="s">
        <v>169</v>
      </c>
      <c r="F138" s="277" t="s">
        <v>150</v>
      </c>
      <c r="H138" s="278">
        <v>70.55</v>
      </c>
      <c r="L138" s="175"/>
      <c r="M138" s="253"/>
      <c r="T138" s="254"/>
      <c r="AU138" s="167" t="s">
        <v>75</v>
      </c>
    </row>
    <row r="139" spans="2:65" s="176" customFormat="1" ht="24.25" customHeight="1">
      <c r="B139" s="175"/>
      <c r="C139" s="239" t="s">
        <v>176</v>
      </c>
      <c r="D139" s="239" t="s">
        <v>138</v>
      </c>
      <c r="E139" s="240" t="s">
        <v>177</v>
      </c>
      <c r="F139" s="241" t="s">
        <v>178</v>
      </c>
      <c r="G139" s="242" t="s">
        <v>96</v>
      </c>
      <c r="H139" s="243">
        <v>8.4659999999999993</v>
      </c>
      <c r="I139" s="244"/>
      <c r="J139" s="244">
        <f>ROUND(I139*H139,2)</f>
        <v>0</v>
      </c>
      <c r="K139" s="241" t="s">
        <v>141</v>
      </c>
      <c r="L139" s="175"/>
      <c r="M139" s="245" t="s">
        <v>33</v>
      </c>
      <c r="N139" s="246" t="s">
        <v>49</v>
      </c>
      <c r="O139" s="247">
        <v>5.3330000000000002</v>
      </c>
      <c r="P139" s="247">
        <f>O139*H139</f>
        <v>45.149177999999999</v>
      </c>
      <c r="Q139" s="247">
        <v>0</v>
      </c>
      <c r="R139" s="247">
        <f>Q139*H139</f>
        <v>0</v>
      </c>
      <c r="S139" s="247">
        <v>0</v>
      </c>
      <c r="T139" s="248">
        <f>S139*H139</f>
        <v>0</v>
      </c>
      <c r="AR139" s="249" t="s">
        <v>142</v>
      </c>
      <c r="AT139" s="249" t="s">
        <v>138</v>
      </c>
      <c r="AU139" s="249" t="s">
        <v>75</v>
      </c>
      <c r="AY139" s="167" t="s">
        <v>136</v>
      </c>
      <c r="BE139" s="250">
        <f>IF(N139="základní",J139,0)</f>
        <v>0</v>
      </c>
      <c r="BF139" s="250">
        <f>IF(N139="snížená",J139,0)</f>
        <v>0</v>
      </c>
      <c r="BG139" s="250">
        <f>IF(N139="zákl. přenesená",J139,0)</f>
        <v>0</v>
      </c>
      <c r="BH139" s="250">
        <f>IF(N139="sníž. přenesená",J139,0)</f>
        <v>0</v>
      </c>
      <c r="BI139" s="250">
        <f>IF(N139="nulová",J139,0)</f>
        <v>0</v>
      </c>
      <c r="BJ139" s="167" t="s">
        <v>73</v>
      </c>
      <c r="BK139" s="250">
        <f>ROUND(I139*H139,2)</f>
        <v>0</v>
      </c>
      <c r="BL139" s="167" t="s">
        <v>142</v>
      </c>
      <c r="BM139" s="249" t="s">
        <v>179</v>
      </c>
    </row>
    <row r="140" spans="2:65" s="176" customFormat="1">
      <c r="B140" s="175"/>
      <c r="D140" s="251" t="s">
        <v>144</v>
      </c>
      <c r="F140" s="252" t="s">
        <v>180</v>
      </c>
      <c r="L140" s="175"/>
      <c r="M140" s="253"/>
      <c r="T140" s="254"/>
      <c r="AT140" s="167" t="s">
        <v>144</v>
      </c>
      <c r="AU140" s="167" t="s">
        <v>75</v>
      </c>
    </row>
    <row r="141" spans="2:65" s="256" customFormat="1">
      <c r="B141" s="255"/>
      <c r="D141" s="257" t="s">
        <v>146</v>
      </c>
      <c r="E141" s="258" t="s">
        <v>33</v>
      </c>
      <c r="F141" s="259" t="s">
        <v>147</v>
      </c>
      <c r="H141" s="258" t="s">
        <v>33</v>
      </c>
      <c r="L141" s="255"/>
      <c r="M141" s="260"/>
      <c r="T141" s="261"/>
      <c r="AT141" s="258" t="s">
        <v>146</v>
      </c>
      <c r="AU141" s="258" t="s">
        <v>75</v>
      </c>
      <c r="AV141" s="256" t="s">
        <v>73</v>
      </c>
      <c r="AW141" s="256" t="s">
        <v>39</v>
      </c>
      <c r="AX141" s="256" t="s">
        <v>65</v>
      </c>
      <c r="AY141" s="258" t="s">
        <v>136</v>
      </c>
    </row>
    <row r="142" spans="2:65" s="256" customFormat="1">
      <c r="B142" s="255"/>
      <c r="D142" s="257" t="s">
        <v>146</v>
      </c>
      <c r="E142" s="258" t="s">
        <v>33</v>
      </c>
      <c r="F142" s="259" t="s">
        <v>164</v>
      </c>
      <c r="H142" s="258" t="s">
        <v>33</v>
      </c>
      <c r="L142" s="255"/>
      <c r="M142" s="260"/>
      <c r="T142" s="261"/>
      <c r="AT142" s="258" t="s">
        <v>146</v>
      </c>
      <c r="AU142" s="258" t="s">
        <v>75</v>
      </c>
      <c r="AV142" s="256" t="s">
        <v>73</v>
      </c>
      <c r="AW142" s="256" t="s">
        <v>39</v>
      </c>
      <c r="AX142" s="256" t="s">
        <v>65</v>
      </c>
      <c r="AY142" s="258" t="s">
        <v>136</v>
      </c>
    </row>
    <row r="143" spans="2:65" s="256" customFormat="1">
      <c r="B143" s="255"/>
      <c r="D143" s="257" t="s">
        <v>146</v>
      </c>
      <c r="E143" s="258" t="s">
        <v>33</v>
      </c>
      <c r="F143" s="259" t="s">
        <v>165</v>
      </c>
      <c r="H143" s="258" t="s">
        <v>33</v>
      </c>
      <c r="L143" s="255"/>
      <c r="M143" s="260"/>
      <c r="T143" s="261"/>
      <c r="AT143" s="258" t="s">
        <v>146</v>
      </c>
      <c r="AU143" s="258" t="s">
        <v>75</v>
      </c>
      <c r="AV143" s="256" t="s">
        <v>73</v>
      </c>
      <c r="AW143" s="256" t="s">
        <v>39</v>
      </c>
      <c r="AX143" s="256" t="s">
        <v>65</v>
      </c>
      <c r="AY143" s="258" t="s">
        <v>136</v>
      </c>
    </row>
    <row r="144" spans="2:65" s="263" customFormat="1">
      <c r="B144" s="262"/>
      <c r="D144" s="257" t="s">
        <v>146</v>
      </c>
      <c r="E144" s="264" t="s">
        <v>33</v>
      </c>
      <c r="F144" s="265" t="s">
        <v>181</v>
      </c>
      <c r="H144" s="266">
        <v>8.4659999999999993</v>
      </c>
      <c r="L144" s="262"/>
      <c r="M144" s="267"/>
      <c r="T144" s="268"/>
      <c r="AT144" s="264" t="s">
        <v>146</v>
      </c>
      <c r="AU144" s="264" t="s">
        <v>75</v>
      </c>
      <c r="AV144" s="263" t="s">
        <v>75</v>
      </c>
      <c r="AW144" s="263" t="s">
        <v>39</v>
      </c>
      <c r="AX144" s="263" t="s">
        <v>65</v>
      </c>
      <c r="AY144" s="264" t="s">
        <v>136</v>
      </c>
    </row>
    <row r="145" spans="2:65" s="270" customFormat="1">
      <c r="B145" s="269"/>
      <c r="D145" s="257" t="s">
        <v>146</v>
      </c>
      <c r="E145" s="271" t="s">
        <v>33</v>
      </c>
      <c r="F145" s="272" t="s">
        <v>150</v>
      </c>
      <c r="H145" s="273">
        <v>8.4659999999999993</v>
      </c>
      <c r="L145" s="269"/>
      <c r="M145" s="274"/>
      <c r="T145" s="275"/>
      <c r="AT145" s="271" t="s">
        <v>146</v>
      </c>
      <c r="AU145" s="271" t="s">
        <v>75</v>
      </c>
      <c r="AV145" s="270" t="s">
        <v>142</v>
      </c>
      <c r="AW145" s="270" t="s">
        <v>39</v>
      </c>
      <c r="AX145" s="270" t="s">
        <v>73</v>
      </c>
      <c r="AY145" s="271" t="s">
        <v>136</v>
      </c>
    </row>
    <row r="146" spans="2:65" s="176" customFormat="1" ht="10.5">
      <c r="B146" s="175"/>
      <c r="D146" s="257" t="s">
        <v>169</v>
      </c>
      <c r="F146" s="276" t="s">
        <v>170</v>
      </c>
      <c r="L146" s="175"/>
      <c r="M146" s="253"/>
      <c r="T146" s="254"/>
      <c r="AU146" s="167" t="s">
        <v>75</v>
      </c>
    </row>
    <row r="147" spans="2:65" s="176" customFormat="1">
      <c r="B147" s="175"/>
      <c r="D147" s="257" t="s">
        <v>169</v>
      </c>
      <c r="F147" s="277" t="s">
        <v>147</v>
      </c>
      <c r="H147" s="278">
        <v>0</v>
      </c>
      <c r="L147" s="175"/>
      <c r="M147" s="253"/>
      <c r="T147" s="254"/>
      <c r="AU147" s="167" t="s">
        <v>75</v>
      </c>
    </row>
    <row r="148" spans="2:65" s="176" customFormat="1">
      <c r="B148" s="175"/>
      <c r="D148" s="257" t="s">
        <v>169</v>
      </c>
      <c r="F148" s="277" t="s">
        <v>164</v>
      </c>
      <c r="H148" s="278">
        <v>0</v>
      </c>
      <c r="L148" s="175"/>
      <c r="M148" s="253"/>
      <c r="T148" s="254"/>
      <c r="AU148" s="167" t="s">
        <v>75</v>
      </c>
    </row>
    <row r="149" spans="2:65" s="176" customFormat="1">
      <c r="B149" s="175"/>
      <c r="D149" s="257" t="s">
        <v>169</v>
      </c>
      <c r="F149" s="277" t="s">
        <v>165</v>
      </c>
      <c r="H149" s="278">
        <v>0</v>
      </c>
      <c r="L149" s="175"/>
      <c r="M149" s="253"/>
      <c r="T149" s="254"/>
      <c r="AU149" s="167" t="s">
        <v>75</v>
      </c>
    </row>
    <row r="150" spans="2:65" s="176" customFormat="1">
      <c r="B150" s="175"/>
      <c r="D150" s="257" t="s">
        <v>169</v>
      </c>
      <c r="F150" s="277" t="s">
        <v>166</v>
      </c>
      <c r="H150" s="278">
        <v>62.55</v>
      </c>
      <c r="L150" s="175"/>
      <c r="M150" s="253"/>
      <c r="T150" s="254"/>
      <c r="AU150" s="167" t="s">
        <v>75</v>
      </c>
    </row>
    <row r="151" spans="2:65" s="176" customFormat="1">
      <c r="B151" s="175"/>
      <c r="D151" s="257" t="s">
        <v>169</v>
      </c>
      <c r="F151" s="277" t="s">
        <v>167</v>
      </c>
      <c r="H151" s="278">
        <v>8</v>
      </c>
      <c r="L151" s="175"/>
      <c r="M151" s="253"/>
      <c r="T151" s="254"/>
      <c r="AU151" s="167" t="s">
        <v>75</v>
      </c>
    </row>
    <row r="152" spans="2:65" s="176" customFormat="1">
      <c r="B152" s="175"/>
      <c r="D152" s="257" t="s">
        <v>169</v>
      </c>
      <c r="F152" s="277" t="s">
        <v>150</v>
      </c>
      <c r="H152" s="278">
        <v>70.55</v>
      </c>
      <c r="L152" s="175"/>
      <c r="M152" s="253"/>
      <c r="T152" s="254"/>
      <c r="AU152" s="167" t="s">
        <v>75</v>
      </c>
    </row>
    <row r="153" spans="2:65" s="176" customFormat="1" ht="24.25" customHeight="1">
      <c r="B153" s="175"/>
      <c r="C153" s="239" t="s">
        <v>182</v>
      </c>
      <c r="D153" s="239" t="s">
        <v>138</v>
      </c>
      <c r="E153" s="240" t="s">
        <v>183</v>
      </c>
      <c r="F153" s="241" t="s">
        <v>184</v>
      </c>
      <c r="G153" s="242" t="s">
        <v>96</v>
      </c>
      <c r="H153" s="243">
        <v>19.754000000000001</v>
      </c>
      <c r="I153" s="244"/>
      <c r="J153" s="244">
        <f>ROUND(I153*H153,2)</f>
        <v>0</v>
      </c>
      <c r="K153" s="241" t="s">
        <v>141</v>
      </c>
      <c r="L153" s="175"/>
      <c r="M153" s="245" t="s">
        <v>33</v>
      </c>
      <c r="N153" s="246" t="s">
        <v>49</v>
      </c>
      <c r="O153" s="247">
        <v>0.80800000000000005</v>
      </c>
      <c r="P153" s="247">
        <f>O153*H153</f>
        <v>15.961232000000003</v>
      </c>
      <c r="Q153" s="247">
        <v>0</v>
      </c>
      <c r="R153" s="247">
        <f>Q153*H153</f>
        <v>0</v>
      </c>
      <c r="S153" s="247">
        <v>0</v>
      </c>
      <c r="T153" s="248">
        <f>S153*H153</f>
        <v>0</v>
      </c>
      <c r="AR153" s="249" t="s">
        <v>142</v>
      </c>
      <c r="AT153" s="249" t="s">
        <v>138</v>
      </c>
      <c r="AU153" s="249" t="s">
        <v>75</v>
      </c>
      <c r="AY153" s="167" t="s">
        <v>136</v>
      </c>
      <c r="BE153" s="250">
        <f>IF(N153="základní",J153,0)</f>
        <v>0</v>
      </c>
      <c r="BF153" s="250">
        <f>IF(N153="snížená",J153,0)</f>
        <v>0</v>
      </c>
      <c r="BG153" s="250">
        <f>IF(N153="zákl. přenesená",J153,0)</f>
        <v>0</v>
      </c>
      <c r="BH153" s="250">
        <f>IF(N153="sníž. přenesená",J153,0)</f>
        <v>0</v>
      </c>
      <c r="BI153" s="250">
        <f>IF(N153="nulová",J153,0)</f>
        <v>0</v>
      </c>
      <c r="BJ153" s="167" t="s">
        <v>73</v>
      </c>
      <c r="BK153" s="250">
        <f>ROUND(I153*H153,2)</f>
        <v>0</v>
      </c>
      <c r="BL153" s="167" t="s">
        <v>142</v>
      </c>
      <c r="BM153" s="249" t="s">
        <v>185</v>
      </c>
    </row>
    <row r="154" spans="2:65" s="176" customFormat="1">
      <c r="B154" s="175"/>
      <c r="D154" s="251" t="s">
        <v>144</v>
      </c>
      <c r="F154" s="252" t="s">
        <v>186</v>
      </c>
      <c r="L154" s="175"/>
      <c r="M154" s="253"/>
      <c r="T154" s="254"/>
      <c r="AT154" s="167" t="s">
        <v>144</v>
      </c>
      <c r="AU154" s="167" t="s">
        <v>75</v>
      </c>
    </row>
    <row r="155" spans="2:65" s="256" customFormat="1">
      <c r="B155" s="255"/>
      <c r="D155" s="257" t="s">
        <v>146</v>
      </c>
      <c r="E155" s="258" t="s">
        <v>33</v>
      </c>
      <c r="F155" s="259" t="s">
        <v>147</v>
      </c>
      <c r="H155" s="258" t="s">
        <v>33</v>
      </c>
      <c r="L155" s="255"/>
      <c r="M155" s="260"/>
      <c r="T155" s="261"/>
      <c r="AT155" s="258" t="s">
        <v>146</v>
      </c>
      <c r="AU155" s="258" t="s">
        <v>75</v>
      </c>
      <c r="AV155" s="256" t="s">
        <v>73</v>
      </c>
      <c r="AW155" s="256" t="s">
        <v>39</v>
      </c>
      <c r="AX155" s="256" t="s">
        <v>65</v>
      </c>
      <c r="AY155" s="258" t="s">
        <v>136</v>
      </c>
    </row>
    <row r="156" spans="2:65" s="256" customFormat="1">
      <c r="B156" s="255"/>
      <c r="D156" s="257" t="s">
        <v>146</v>
      </c>
      <c r="E156" s="258" t="s">
        <v>33</v>
      </c>
      <c r="F156" s="259" t="s">
        <v>164</v>
      </c>
      <c r="H156" s="258" t="s">
        <v>33</v>
      </c>
      <c r="L156" s="255"/>
      <c r="M156" s="260"/>
      <c r="T156" s="261"/>
      <c r="AT156" s="258" t="s">
        <v>146</v>
      </c>
      <c r="AU156" s="258" t="s">
        <v>75</v>
      </c>
      <c r="AV156" s="256" t="s">
        <v>73</v>
      </c>
      <c r="AW156" s="256" t="s">
        <v>39</v>
      </c>
      <c r="AX156" s="256" t="s">
        <v>65</v>
      </c>
      <c r="AY156" s="258" t="s">
        <v>136</v>
      </c>
    </row>
    <row r="157" spans="2:65" s="256" customFormat="1">
      <c r="B157" s="255"/>
      <c r="D157" s="257" t="s">
        <v>146</v>
      </c>
      <c r="E157" s="258" t="s">
        <v>33</v>
      </c>
      <c r="F157" s="259" t="s">
        <v>165</v>
      </c>
      <c r="H157" s="258" t="s">
        <v>33</v>
      </c>
      <c r="L157" s="255"/>
      <c r="M157" s="260"/>
      <c r="T157" s="261"/>
      <c r="AT157" s="258" t="s">
        <v>146</v>
      </c>
      <c r="AU157" s="258" t="s">
        <v>75</v>
      </c>
      <c r="AV157" s="256" t="s">
        <v>73</v>
      </c>
      <c r="AW157" s="256" t="s">
        <v>39</v>
      </c>
      <c r="AX157" s="256" t="s">
        <v>65</v>
      </c>
      <c r="AY157" s="258" t="s">
        <v>136</v>
      </c>
    </row>
    <row r="158" spans="2:65" s="263" customFormat="1">
      <c r="B158" s="262"/>
      <c r="D158" s="257" t="s">
        <v>146</v>
      </c>
      <c r="E158" s="264" t="s">
        <v>33</v>
      </c>
      <c r="F158" s="265" t="s">
        <v>187</v>
      </c>
      <c r="H158" s="266">
        <v>19.754000000000001</v>
      </c>
      <c r="L158" s="262"/>
      <c r="M158" s="267"/>
      <c r="T158" s="268"/>
      <c r="AT158" s="264" t="s">
        <v>146</v>
      </c>
      <c r="AU158" s="264" t="s">
        <v>75</v>
      </c>
      <c r="AV158" s="263" t="s">
        <v>75</v>
      </c>
      <c r="AW158" s="263" t="s">
        <v>39</v>
      </c>
      <c r="AX158" s="263" t="s">
        <v>65</v>
      </c>
      <c r="AY158" s="264" t="s">
        <v>136</v>
      </c>
    </row>
    <row r="159" spans="2:65" s="270" customFormat="1">
      <c r="B159" s="269"/>
      <c r="D159" s="257" t="s">
        <v>146</v>
      </c>
      <c r="E159" s="271" t="s">
        <v>33</v>
      </c>
      <c r="F159" s="272" t="s">
        <v>150</v>
      </c>
      <c r="H159" s="273">
        <v>19.754000000000001</v>
      </c>
      <c r="L159" s="269"/>
      <c r="M159" s="274"/>
      <c r="T159" s="275"/>
      <c r="AT159" s="271" t="s">
        <v>146</v>
      </c>
      <c r="AU159" s="271" t="s">
        <v>75</v>
      </c>
      <c r="AV159" s="270" t="s">
        <v>142</v>
      </c>
      <c r="AW159" s="270" t="s">
        <v>39</v>
      </c>
      <c r="AX159" s="270" t="s">
        <v>73</v>
      </c>
      <c r="AY159" s="271" t="s">
        <v>136</v>
      </c>
    </row>
    <row r="160" spans="2:65" s="176" customFormat="1" ht="10.5">
      <c r="B160" s="175"/>
      <c r="D160" s="257" t="s">
        <v>169</v>
      </c>
      <c r="F160" s="276" t="s">
        <v>170</v>
      </c>
      <c r="L160" s="175"/>
      <c r="M160" s="253"/>
      <c r="T160" s="254"/>
      <c r="AU160" s="167" t="s">
        <v>75</v>
      </c>
    </row>
    <row r="161" spans="2:65" s="176" customFormat="1">
      <c r="B161" s="175"/>
      <c r="D161" s="257" t="s">
        <v>169</v>
      </c>
      <c r="F161" s="277" t="s">
        <v>147</v>
      </c>
      <c r="H161" s="278">
        <v>0</v>
      </c>
      <c r="L161" s="175"/>
      <c r="M161" s="253"/>
      <c r="T161" s="254"/>
      <c r="AU161" s="167" t="s">
        <v>75</v>
      </c>
    </row>
    <row r="162" spans="2:65" s="176" customFormat="1">
      <c r="B162" s="175"/>
      <c r="D162" s="257" t="s">
        <v>169</v>
      </c>
      <c r="F162" s="277" t="s">
        <v>164</v>
      </c>
      <c r="H162" s="278">
        <v>0</v>
      </c>
      <c r="L162" s="175"/>
      <c r="M162" s="253"/>
      <c r="T162" s="254"/>
      <c r="AU162" s="167" t="s">
        <v>75</v>
      </c>
    </row>
    <row r="163" spans="2:65" s="176" customFormat="1">
      <c r="B163" s="175"/>
      <c r="D163" s="257" t="s">
        <v>169</v>
      </c>
      <c r="F163" s="277" t="s">
        <v>165</v>
      </c>
      <c r="H163" s="278">
        <v>0</v>
      </c>
      <c r="L163" s="175"/>
      <c r="M163" s="253"/>
      <c r="T163" s="254"/>
      <c r="AU163" s="167" t="s">
        <v>75</v>
      </c>
    </row>
    <row r="164" spans="2:65" s="176" customFormat="1">
      <c r="B164" s="175"/>
      <c r="D164" s="257" t="s">
        <v>169</v>
      </c>
      <c r="F164" s="277" t="s">
        <v>166</v>
      </c>
      <c r="H164" s="278">
        <v>62.55</v>
      </c>
      <c r="L164" s="175"/>
      <c r="M164" s="253"/>
      <c r="T164" s="254"/>
      <c r="AU164" s="167" t="s">
        <v>75</v>
      </c>
    </row>
    <row r="165" spans="2:65" s="176" customFormat="1">
      <c r="B165" s="175"/>
      <c r="D165" s="257" t="s">
        <v>169</v>
      </c>
      <c r="F165" s="277" t="s">
        <v>167</v>
      </c>
      <c r="H165" s="278">
        <v>8</v>
      </c>
      <c r="L165" s="175"/>
      <c r="M165" s="253"/>
      <c r="T165" s="254"/>
      <c r="AU165" s="167" t="s">
        <v>75</v>
      </c>
    </row>
    <row r="166" spans="2:65" s="176" customFormat="1">
      <c r="B166" s="175"/>
      <c r="D166" s="257" t="s">
        <v>169</v>
      </c>
      <c r="F166" s="277" t="s">
        <v>150</v>
      </c>
      <c r="H166" s="278">
        <v>70.55</v>
      </c>
      <c r="L166" s="175"/>
      <c r="M166" s="253"/>
      <c r="T166" s="254"/>
      <c r="AU166" s="167" t="s">
        <v>75</v>
      </c>
    </row>
    <row r="167" spans="2:65" s="176" customFormat="1" ht="24.25" customHeight="1">
      <c r="B167" s="175"/>
      <c r="C167" s="239" t="s">
        <v>188</v>
      </c>
      <c r="D167" s="239" t="s">
        <v>138</v>
      </c>
      <c r="E167" s="240" t="s">
        <v>189</v>
      </c>
      <c r="F167" s="241" t="s">
        <v>190</v>
      </c>
      <c r="G167" s="242" t="s">
        <v>96</v>
      </c>
      <c r="H167" s="243">
        <v>13.686</v>
      </c>
      <c r="I167" s="244"/>
      <c r="J167" s="244">
        <f>ROUND(I167*H167,2)</f>
        <v>0</v>
      </c>
      <c r="K167" s="241" t="s">
        <v>141</v>
      </c>
      <c r="L167" s="175"/>
      <c r="M167" s="245" t="s">
        <v>33</v>
      </c>
      <c r="N167" s="246" t="s">
        <v>49</v>
      </c>
      <c r="O167" s="247">
        <v>4.8630000000000004</v>
      </c>
      <c r="P167" s="247">
        <f>O167*H167</f>
        <v>66.555018000000004</v>
      </c>
      <c r="Q167" s="247">
        <v>0</v>
      </c>
      <c r="R167" s="247">
        <f>Q167*H167</f>
        <v>0</v>
      </c>
      <c r="S167" s="247">
        <v>0</v>
      </c>
      <c r="T167" s="248">
        <f>S167*H167</f>
        <v>0</v>
      </c>
      <c r="AR167" s="249" t="s">
        <v>142</v>
      </c>
      <c r="AT167" s="249" t="s">
        <v>138</v>
      </c>
      <c r="AU167" s="249" t="s">
        <v>75</v>
      </c>
      <c r="AY167" s="167" t="s">
        <v>136</v>
      </c>
      <c r="BE167" s="250">
        <f>IF(N167="základní",J167,0)</f>
        <v>0</v>
      </c>
      <c r="BF167" s="250">
        <f>IF(N167="snížená",J167,0)</f>
        <v>0</v>
      </c>
      <c r="BG167" s="250">
        <f>IF(N167="zákl. přenesená",J167,0)</f>
        <v>0</v>
      </c>
      <c r="BH167" s="250">
        <f>IF(N167="sníž. přenesená",J167,0)</f>
        <v>0</v>
      </c>
      <c r="BI167" s="250">
        <f>IF(N167="nulová",J167,0)</f>
        <v>0</v>
      </c>
      <c r="BJ167" s="167" t="s">
        <v>73</v>
      </c>
      <c r="BK167" s="250">
        <f>ROUND(I167*H167,2)</f>
        <v>0</v>
      </c>
      <c r="BL167" s="167" t="s">
        <v>142</v>
      </c>
      <c r="BM167" s="249" t="s">
        <v>191</v>
      </c>
    </row>
    <row r="168" spans="2:65" s="176" customFormat="1">
      <c r="B168" s="175"/>
      <c r="D168" s="251" t="s">
        <v>144</v>
      </c>
      <c r="F168" s="252" t="s">
        <v>192</v>
      </c>
      <c r="L168" s="175"/>
      <c r="M168" s="253"/>
      <c r="T168" s="254"/>
      <c r="AT168" s="167" t="s">
        <v>144</v>
      </c>
      <c r="AU168" s="167" t="s">
        <v>75</v>
      </c>
    </row>
    <row r="169" spans="2:65" s="256" customFormat="1">
      <c r="B169" s="255"/>
      <c r="D169" s="257" t="s">
        <v>146</v>
      </c>
      <c r="E169" s="258" t="s">
        <v>33</v>
      </c>
      <c r="F169" s="259" t="s">
        <v>147</v>
      </c>
      <c r="H169" s="258" t="s">
        <v>33</v>
      </c>
      <c r="L169" s="255"/>
      <c r="M169" s="260"/>
      <c r="T169" s="261"/>
      <c r="AT169" s="258" t="s">
        <v>146</v>
      </c>
      <c r="AU169" s="258" t="s">
        <v>75</v>
      </c>
      <c r="AV169" s="256" t="s">
        <v>73</v>
      </c>
      <c r="AW169" s="256" t="s">
        <v>39</v>
      </c>
      <c r="AX169" s="256" t="s">
        <v>65</v>
      </c>
      <c r="AY169" s="258" t="s">
        <v>136</v>
      </c>
    </row>
    <row r="170" spans="2:65" s="256" customFormat="1">
      <c r="B170" s="255"/>
      <c r="D170" s="257" t="s">
        <v>146</v>
      </c>
      <c r="E170" s="258" t="s">
        <v>33</v>
      </c>
      <c r="F170" s="259" t="s">
        <v>164</v>
      </c>
      <c r="H170" s="258" t="s">
        <v>33</v>
      </c>
      <c r="L170" s="255"/>
      <c r="M170" s="260"/>
      <c r="T170" s="261"/>
      <c r="AT170" s="258" t="s">
        <v>146</v>
      </c>
      <c r="AU170" s="258" t="s">
        <v>75</v>
      </c>
      <c r="AV170" s="256" t="s">
        <v>73</v>
      </c>
      <c r="AW170" s="256" t="s">
        <v>39</v>
      </c>
      <c r="AX170" s="256" t="s">
        <v>65</v>
      </c>
      <c r="AY170" s="258" t="s">
        <v>136</v>
      </c>
    </row>
    <row r="171" spans="2:65" s="256" customFormat="1">
      <c r="B171" s="255"/>
      <c r="D171" s="257" t="s">
        <v>146</v>
      </c>
      <c r="E171" s="258" t="s">
        <v>33</v>
      </c>
      <c r="F171" s="259" t="s">
        <v>193</v>
      </c>
      <c r="H171" s="258" t="s">
        <v>33</v>
      </c>
      <c r="L171" s="255"/>
      <c r="M171" s="260"/>
      <c r="T171" s="261"/>
      <c r="AT171" s="258" t="s">
        <v>146</v>
      </c>
      <c r="AU171" s="258" t="s">
        <v>75</v>
      </c>
      <c r="AV171" s="256" t="s">
        <v>73</v>
      </c>
      <c r="AW171" s="256" t="s">
        <v>39</v>
      </c>
      <c r="AX171" s="256" t="s">
        <v>65</v>
      </c>
      <c r="AY171" s="258" t="s">
        <v>136</v>
      </c>
    </row>
    <row r="172" spans="2:65" s="256" customFormat="1">
      <c r="B172" s="255"/>
      <c r="D172" s="257" t="s">
        <v>146</v>
      </c>
      <c r="E172" s="258" t="s">
        <v>33</v>
      </c>
      <c r="F172" s="259" t="s">
        <v>194</v>
      </c>
      <c r="H172" s="258" t="s">
        <v>33</v>
      </c>
      <c r="L172" s="255"/>
      <c r="M172" s="260"/>
      <c r="T172" s="261"/>
      <c r="AT172" s="258" t="s">
        <v>146</v>
      </c>
      <c r="AU172" s="258" t="s">
        <v>75</v>
      </c>
      <c r="AV172" s="256" t="s">
        <v>73</v>
      </c>
      <c r="AW172" s="256" t="s">
        <v>39</v>
      </c>
      <c r="AX172" s="256" t="s">
        <v>65</v>
      </c>
      <c r="AY172" s="258" t="s">
        <v>136</v>
      </c>
    </row>
    <row r="173" spans="2:65" s="263" customFormat="1">
      <c r="B173" s="262"/>
      <c r="D173" s="257" t="s">
        <v>146</v>
      </c>
      <c r="E173" s="264" t="s">
        <v>33</v>
      </c>
      <c r="F173" s="265" t="s">
        <v>195</v>
      </c>
      <c r="H173" s="266">
        <v>0.83</v>
      </c>
      <c r="L173" s="262"/>
      <c r="M173" s="267"/>
      <c r="T173" s="268"/>
      <c r="AT173" s="264" t="s">
        <v>146</v>
      </c>
      <c r="AU173" s="264" t="s">
        <v>75</v>
      </c>
      <c r="AV173" s="263" t="s">
        <v>75</v>
      </c>
      <c r="AW173" s="263" t="s">
        <v>39</v>
      </c>
      <c r="AX173" s="263" t="s">
        <v>65</v>
      </c>
      <c r="AY173" s="264" t="s">
        <v>136</v>
      </c>
    </row>
    <row r="174" spans="2:65" s="263" customFormat="1">
      <c r="B174" s="262"/>
      <c r="D174" s="257" t="s">
        <v>146</v>
      </c>
      <c r="E174" s="264" t="s">
        <v>33</v>
      </c>
      <c r="F174" s="265" t="s">
        <v>196</v>
      </c>
      <c r="H174" s="266">
        <v>1.7</v>
      </c>
      <c r="L174" s="262"/>
      <c r="M174" s="267"/>
      <c r="T174" s="268"/>
      <c r="AT174" s="264" t="s">
        <v>146</v>
      </c>
      <c r="AU174" s="264" t="s">
        <v>75</v>
      </c>
      <c r="AV174" s="263" t="s">
        <v>75</v>
      </c>
      <c r="AW174" s="263" t="s">
        <v>39</v>
      </c>
      <c r="AX174" s="263" t="s">
        <v>65</v>
      </c>
      <c r="AY174" s="264" t="s">
        <v>136</v>
      </c>
    </row>
    <row r="175" spans="2:65" s="256" customFormat="1">
      <c r="B175" s="255"/>
      <c r="D175" s="257" t="s">
        <v>146</v>
      </c>
      <c r="E175" s="258" t="s">
        <v>33</v>
      </c>
      <c r="F175" s="259" t="s">
        <v>197</v>
      </c>
      <c r="H175" s="258" t="s">
        <v>33</v>
      </c>
      <c r="L175" s="255"/>
      <c r="M175" s="260"/>
      <c r="T175" s="261"/>
      <c r="AT175" s="258" t="s">
        <v>146</v>
      </c>
      <c r="AU175" s="258" t="s">
        <v>75</v>
      </c>
      <c r="AV175" s="256" t="s">
        <v>73</v>
      </c>
      <c r="AW175" s="256" t="s">
        <v>39</v>
      </c>
      <c r="AX175" s="256" t="s">
        <v>65</v>
      </c>
      <c r="AY175" s="258" t="s">
        <v>136</v>
      </c>
    </row>
    <row r="176" spans="2:65" s="263" customFormat="1">
      <c r="B176" s="262"/>
      <c r="D176" s="257" t="s">
        <v>146</v>
      </c>
      <c r="E176" s="264" t="s">
        <v>33</v>
      </c>
      <c r="F176" s="265" t="s">
        <v>198</v>
      </c>
      <c r="H176" s="266">
        <v>2.4209999999999998</v>
      </c>
      <c r="L176" s="262"/>
      <c r="M176" s="267"/>
      <c r="T176" s="268"/>
      <c r="AT176" s="264" t="s">
        <v>146</v>
      </c>
      <c r="AU176" s="264" t="s">
        <v>75</v>
      </c>
      <c r="AV176" s="263" t="s">
        <v>75</v>
      </c>
      <c r="AW176" s="263" t="s">
        <v>39</v>
      </c>
      <c r="AX176" s="263" t="s">
        <v>65</v>
      </c>
      <c r="AY176" s="264" t="s">
        <v>136</v>
      </c>
    </row>
    <row r="177" spans="2:51" s="263" customFormat="1">
      <c r="B177" s="262"/>
      <c r="D177" s="257" t="s">
        <v>146</v>
      </c>
      <c r="E177" s="264" t="s">
        <v>33</v>
      </c>
      <c r="F177" s="265" t="s">
        <v>199</v>
      </c>
      <c r="H177" s="266">
        <v>1.006</v>
      </c>
      <c r="L177" s="262"/>
      <c r="M177" s="267"/>
      <c r="T177" s="268"/>
      <c r="AT177" s="264" t="s">
        <v>146</v>
      </c>
      <c r="AU177" s="264" t="s">
        <v>75</v>
      </c>
      <c r="AV177" s="263" t="s">
        <v>75</v>
      </c>
      <c r="AW177" s="263" t="s">
        <v>39</v>
      </c>
      <c r="AX177" s="263" t="s">
        <v>65</v>
      </c>
      <c r="AY177" s="264" t="s">
        <v>136</v>
      </c>
    </row>
    <row r="178" spans="2:51" s="256" customFormat="1">
      <c r="B178" s="255"/>
      <c r="D178" s="257" t="s">
        <v>146</v>
      </c>
      <c r="E178" s="258" t="s">
        <v>33</v>
      </c>
      <c r="F178" s="259" t="s">
        <v>200</v>
      </c>
      <c r="H178" s="258" t="s">
        <v>33</v>
      </c>
      <c r="L178" s="255"/>
      <c r="M178" s="260"/>
      <c r="T178" s="261"/>
      <c r="AT178" s="258" t="s">
        <v>146</v>
      </c>
      <c r="AU178" s="258" t="s">
        <v>75</v>
      </c>
      <c r="AV178" s="256" t="s">
        <v>73</v>
      </c>
      <c r="AW178" s="256" t="s">
        <v>39</v>
      </c>
      <c r="AX178" s="256" t="s">
        <v>65</v>
      </c>
      <c r="AY178" s="258" t="s">
        <v>136</v>
      </c>
    </row>
    <row r="179" spans="2:51" s="263" customFormat="1">
      <c r="B179" s="262"/>
      <c r="D179" s="257" t="s">
        <v>146</v>
      </c>
      <c r="E179" s="264" t="s">
        <v>33</v>
      </c>
      <c r="F179" s="265" t="s">
        <v>201</v>
      </c>
      <c r="H179" s="266">
        <v>8.7999999999999995E-2</v>
      </c>
      <c r="L179" s="262"/>
      <c r="M179" s="267"/>
      <c r="T179" s="268"/>
      <c r="AT179" s="264" t="s">
        <v>146</v>
      </c>
      <c r="AU179" s="264" t="s">
        <v>75</v>
      </c>
      <c r="AV179" s="263" t="s">
        <v>75</v>
      </c>
      <c r="AW179" s="263" t="s">
        <v>39</v>
      </c>
      <c r="AX179" s="263" t="s">
        <v>65</v>
      </c>
      <c r="AY179" s="264" t="s">
        <v>136</v>
      </c>
    </row>
    <row r="180" spans="2:51" s="263" customFormat="1">
      <c r="B180" s="262"/>
      <c r="D180" s="257" t="s">
        <v>146</v>
      </c>
      <c r="E180" s="264" t="s">
        <v>33</v>
      </c>
      <c r="F180" s="265" t="s">
        <v>202</v>
      </c>
      <c r="H180" s="266">
        <v>5.6000000000000001E-2</v>
      </c>
      <c r="L180" s="262"/>
      <c r="M180" s="267"/>
      <c r="T180" s="268"/>
      <c r="AT180" s="264" t="s">
        <v>146</v>
      </c>
      <c r="AU180" s="264" t="s">
        <v>75</v>
      </c>
      <c r="AV180" s="263" t="s">
        <v>75</v>
      </c>
      <c r="AW180" s="263" t="s">
        <v>39</v>
      </c>
      <c r="AX180" s="263" t="s">
        <v>65</v>
      </c>
      <c r="AY180" s="264" t="s">
        <v>136</v>
      </c>
    </row>
    <row r="181" spans="2:51" s="263" customFormat="1">
      <c r="B181" s="262"/>
      <c r="D181" s="257" t="s">
        <v>146</v>
      </c>
      <c r="E181" s="264" t="s">
        <v>33</v>
      </c>
      <c r="F181" s="265" t="s">
        <v>203</v>
      </c>
      <c r="H181" s="266">
        <v>0.20300000000000001</v>
      </c>
      <c r="L181" s="262"/>
      <c r="M181" s="267"/>
      <c r="T181" s="268"/>
      <c r="AT181" s="264" t="s">
        <v>146</v>
      </c>
      <c r="AU181" s="264" t="s">
        <v>75</v>
      </c>
      <c r="AV181" s="263" t="s">
        <v>75</v>
      </c>
      <c r="AW181" s="263" t="s">
        <v>39</v>
      </c>
      <c r="AX181" s="263" t="s">
        <v>65</v>
      </c>
      <c r="AY181" s="264" t="s">
        <v>136</v>
      </c>
    </row>
    <row r="182" spans="2:51" s="263" customFormat="1">
      <c r="B182" s="262"/>
      <c r="D182" s="257" t="s">
        <v>146</v>
      </c>
      <c r="E182" s="264" t="s">
        <v>33</v>
      </c>
      <c r="F182" s="265" t="s">
        <v>204</v>
      </c>
      <c r="H182" s="266">
        <v>7.0000000000000007E-2</v>
      </c>
      <c r="L182" s="262"/>
      <c r="M182" s="267"/>
      <c r="T182" s="268"/>
      <c r="AT182" s="264" t="s">
        <v>146</v>
      </c>
      <c r="AU182" s="264" t="s">
        <v>75</v>
      </c>
      <c r="AV182" s="263" t="s">
        <v>75</v>
      </c>
      <c r="AW182" s="263" t="s">
        <v>39</v>
      </c>
      <c r="AX182" s="263" t="s">
        <v>65</v>
      </c>
      <c r="AY182" s="264" t="s">
        <v>136</v>
      </c>
    </row>
    <row r="183" spans="2:51" s="263" customFormat="1">
      <c r="B183" s="262"/>
      <c r="D183" s="257" t="s">
        <v>146</v>
      </c>
      <c r="E183" s="264" t="s">
        <v>33</v>
      </c>
      <c r="F183" s="265" t="s">
        <v>202</v>
      </c>
      <c r="H183" s="266">
        <v>5.6000000000000001E-2</v>
      </c>
      <c r="L183" s="262"/>
      <c r="M183" s="267"/>
      <c r="T183" s="268"/>
      <c r="AT183" s="264" t="s">
        <v>146</v>
      </c>
      <c r="AU183" s="264" t="s">
        <v>75</v>
      </c>
      <c r="AV183" s="263" t="s">
        <v>75</v>
      </c>
      <c r="AW183" s="263" t="s">
        <v>39</v>
      </c>
      <c r="AX183" s="263" t="s">
        <v>65</v>
      </c>
      <c r="AY183" s="264" t="s">
        <v>136</v>
      </c>
    </row>
    <row r="184" spans="2:51" s="263" customFormat="1">
      <c r="B184" s="262"/>
      <c r="D184" s="257" t="s">
        <v>146</v>
      </c>
      <c r="E184" s="264" t="s">
        <v>33</v>
      </c>
      <c r="F184" s="265" t="s">
        <v>203</v>
      </c>
      <c r="H184" s="266">
        <v>0.20300000000000001</v>
      </c>
      <c r="L184" s="262"/>
      <c r="M184" s="267"/>
      <c r="T184" s="268"/>
      <c r="AT184" s="264" t="s">
        <v>146</v>
      </c>
      <c r="AU184" s="264" t="s">
        <v>75</v>
      </c>
      <c r="AV184" s="263" t="s">
        <v>75</v>
      </c>
      <c r="AW184" s="263" t="s">
        <v>39</v>
      </c>
      <c r="AX184" s="263" t="s">
        <v>65</v>
      </c>
      <c r="AY184" s="264" t="s">
        <v>136</v>
      </c>
    </row>
    <row r="185" spans="2:51" s="263" customFormat="1">
      <c r="B185" s="262"/>
      <c r="D185" s="257" t="s">
        <v>146</v>
      </c>
      <c r="E185" s="264" t="s">
        <v>33</v>
      </c>
      <c r="F185" s="265" t="s">
        <v>202</v>
      </c>
      <c r="H185" s="266">
        <v>5.6000000000000001E-2</v>
      </c>
      <c r="L185" s="262"/>
      <c r="M185" s="267"/>
      <c r="T185" s="268"/>
      <c r="AT185" s="264" t="s">
        <v>146</v>
      </c>
      <c r="AU185" s="264" t="s">
        <v>75</v>
      </c>
      <c r="AV185" s="263" t="s">
        <v>75</v>
      </c>
      <c r="AW185" s="263" t="s">
        <v>39</v>
      </c>
      <c r="AX185" s="263" t="s">
        <v>65</v>
      </c>
      <c r="AY185" s="264" t="s">
        <v>136</v>
      </c>
    </row>
    <row r="186" spans="2:51" s="263" customFormat="1">
      <c r="B186" s="262"/>
      <c r="D186" s="257" t="s">
        <v>146</v>
      </c>
      <c r="E186" s="264" t="s">
        <v>33</v>
      </c>
      <c r="F186" s="265" t="s">
        <v>202</v>
      </c>
      <c r="H186" s="266">
        <v>5.6000000000000001E-2</v>
      </c>
      <c r="L186" s="262"/>
      <c r="M186" s="267"/>
      <c r="T186" s="268"/>
      <c r="AT186" s="264" t="s">
        <v>146</v>
      </c>
      <c r="AU186" s="264" t="s">
        <v>75</v>
      </c>
      <c r="AV186" s="263" t="s">
        <v>75</v>
      </c>
      <c r="AW186" s="263" t="s">
        <v>39</v>
      </c>
      <c r="AX186" s="263" t="s">
        <v>65</v>
      </c>
      <c r="AY186" s="264" t="s">
        <v>136</v>
      </c>
    </row>
    <row r="187" spans="2:51" s="263" customFormat="1">
      <c r="B187" s="262"/>
      <c r="D187" s="257" t="s">
        <v>146</v>
      </c>
      <c r="E187" s="264" t="s">
        <v>33</v>
      </c>
      <c r="F187" s="265" t="s">
        <v>203</v>
      </c>
      <c r="H187" s="266">
        <v>0.20300000000000001</v>
      </c>
      <c r="L187" s="262"/>
      <c r="M187" s="267"/>
      <c r="T187" s="268"/>
      <c r="AT187" s="264" t="s">
        <v>146</v>
      </c>
      <c r="AU187" s="264" t="s">
        <v>75</v>
      </c>
      <c r="AV187" s="263" t="s">
        <v>75</v>
      </c>
      <c r="AW187" s="263" t="s">
        <v>39</v>
      </c>
      <c r="AX187" s="263" t="s">
        <v>65</v>
      </c>
      <c r="AY187" s="264" t="s">
        <v>136</v>
      </c>
    </row>
    <row r="188" spans="2:51" s="256" customFormat="1">
      <c r="B188" s="255"/>
      <c r="D188" s="257" t="s">
        <v>146</v>
      </c>
      <c r="E188" s="258" t="s">
        <v>33</v>
      </c>
      <c r="F188" s="259" t="s">
        <v>197</v>
      </c>
      <c r="H188" s="258" t="s">
        <v>33</v>
      </c>
      <c r="L188" s="255"/>
      <c r="M188" s="260"/>
      <c r="T188" s="261"/>
      <c r="AT188" s="258" t="s">
        <v>146</v>
      </c>
      <c r="AU188" s="258" t="s">
        <v>75</v>
      </c>
      <c r="AV188" s="256" t="s">
        <v>73</v>
      </c>
      <c r="AW188" s="256" t="s">
        <v>39</v>
      </c>
      <c r="AX188" s="256" t="s">
        <v>65</v>
      </c>
      <c r="AY188" s="258" t="s">
        <v>136</v>
      </c>
    </row>
    <row r="189" spans="2:51" s="263" customFormat="1">
      <c r="B189" s="262"/>
      <c r="D189" s="257" t="s">
        <v>146</v>
      </c>
      <c r="E189" s="264" t="s">
        <v>33</v>
      </c>
      <c r="F189" s="265" t="s">
        <v>205</v>
      </c>
      <c r="H189" s="266">
        <v>0.78400000000000003</v>
      </c>
      <c r="L189" s="262"/>
      <c r="M189" s="267"/>
      <c r="T189" s="268"/>
      <c r="AT189" s="264" t="s">
        <v>146</v>
      </c>
      <c r="AU189" s="264" t="s">
        <v>75</v>
      </c>
      <c r="AV189" s="263" t="s">
        <v>75</v>
      </c>
      <c r="AW189" s="263" t="s">
        <v>39</v>
      </c>
      <c r="AX189" s="263" t="s">
        <v>65</v>
      </c>
      <c r="AY189" s="264" t="s">
        <v>136</v>
      </c>
    </row>
    <row r="190" spans="2:51" s="263" customFormat="1">
      <c r="B190" s="262"/>
      <c r="D190" s="257" t="s">
        <v>146</v>
      </c>
      <c r="E190" s="264" t="s">
        <v>33</v>
      </c>
      <c r="F190" s="265" t="s">
        <v>206</v>
      </c>
      <c r="H190" s="266">
        <v>0.72799999999999998</v>
      </c>
      <c r="L190" s="262"/>
      <c r="M190" s="267"/>
      <c r="T190" s="268"/>
      <c r="AT190" s="264" t="s">
        <v>146</v>
      </c>
      <c r="AU190" s="264" t="s">
        <v>75</v>
      </c>
      <c r="AV190" s="263" t="s">
        <v>75</v>
      </c>
      <c r="AW190" s="263" t="s">
        <v>39</v>
      </c>
      <c r="AX190" s="263" t="s">
        <v>65</v>
      </c>
      <c r="AY190" s="264" t="s">
        <v>136</v>
      </c>
    </row>
    <row r="191" spans="2:51" s="263" customFormat="1">
      <c r="B191" s="262"/>
      <c r="D191" s="257" t="s">
        <v>146</v>
      </c>
      <c r="E191" s="264" t="s">
        <v>33</v>
      </c>
      <c r="F191" s="265" t="s">
        <v>205</v>
      </c>
      <c r="H191" s="266">
        <v>0.78400000000000003</v>
      </c>
      <c r="L191" s="262"/>
      <c r="M191" s="267"/>
      <c r="T191" s="268"/>
      <c r="AT191" s="264" t="s">
        <v>146</v>
      </c>
      <c r="AU191" s="264" t="s">
        <v>75</v>
      </c>
      <c r="AV191" s="263" t="s">
        <v>75</v>
      </c>
      <c r="AW191" s="263" t="s">
        <v>39</v>
      </c>
      <c r="AX191" s="263" t="s">
        <v>65</v>
      </c>
      <c r="AY191" s="264" t="s">
        <v>136</v>
      </c>
    </row>
    <row r="192" spans="2:51" s="263" customFormat="1">
      <c r="B192" s="262"/>
      <c r="D192" s="257" t="s">
        <v>146</v>
      </c>
      <c r="E192" s="264" t="s">
        <v>33</v>
      </c>
      <c r="F192" s="265" t="s">
        <v>206</v>
      </c>
      <c r="H192" s="266">
        <v>0.72799999999999998</v>
      </c>
      <c r="L192" s="262"/>
      <c r="M192" s="267"/>
      <c r="T192" s="268"/>
      <c r="AT192" s="264" t="s">
        <v>146</v>
      </c>
      <c r="AU192" s="264" t="s">
        <v>75</v>
      </c>
      <c r="AV192" s="263" t="s">
        <v>75</v>
      </c>
      <c r="AW192" s="263" t="s">
        <v>39</v>
      </c>
      <c r="AX192" s="263" t="s">
        <v>65</v>
      </c>
      <c r="AY192" s="264" t="s">
        <v>136</v>
      </c>
    </row>
    <row r="193" spans="2:51" s="280" customFormat="1">
      <c r="B193" s="279"/>
      <c r="D193" s="257" t="s">
        <v>146</v>
      </c>
      <c r="E193" s="281" t="s">
        <v>98</v>
      </c>
      <c r="F193" s="282" t="s">
        <v>207</v>
      </c>
      <c r="H193" s="283">
        <v>9.9719999999999995</v>
      </c>
      <c r="L193" s="279"/>
      <c r="M193" s="284"/>
      <c r="T193" s="285"/>
      <c r="AT193" s="281" t="s">
        <v>146</v>
      </c>
      <c r="AU193" s="281" t="s">
        <v>75</v>
      </c>
      <c r="AV193" s="280" t="s">
        <v>159</v>
      </c>
      <c r="AW193" s="280" t="s">
        <v>39</v>
      </c>
      <c r="AX193" s="280" t="s">
        <v>65</v>
      </c>
      <c r="AY193" s="281" t="s">
        <v>136</v>
      </c>
    </row>
    <row r="194" spans="2:51" s="256" customFormat="1">
      <c r="B194" s="255"/>
      <c r="D194" s="257" t="s">
        <v>146</v>
      </c>
      <c r="E194" s="258" t="s">
        <v>33</v>
      </c>
      <c r="F194" s="259" t="s">
        <v>208</v>
      </c>
      <c r="H194" s="258" t="s">
        <v>33</v>
      </c>
      <c r="L194" s="255"/>
      <c r="M194" s="260"/>
      <c r="T194" s="261"/>
      <c r="AT194" s="258" t="s">
        <v>146</v>
      </c>
      <c r="AU194" s="258" t="s">
        <v>75</v>
      </c>
      <c r="AV194" s="256" t="s">
        <v>73</v>
      </c>
      <c r="AW194" s="256" t="s">
        <v>39</v>
      </c>
      <c r="AX194" s="256" t="s">
        <v>65</v>
      </c>
      <c r="AY194" s="258" t="s">
        <v>136</v>
      </c>
    </row>
    <row r="195" spans="2:51" s="256" customFormat="1">
      <c r="B195" s="255"/>
      <c r="D195" s="257" t="s">
        <v>146</v>
      </c>
      <c r="E195" s="258" t="s">
        <v>33</v>
      </c>
      <c r="F195" s="259" t="s">
        <v>209</v>
      </c>
      <c r="H195" s="258" t="s">
        <v>33</v>
      </c>
      <c r="L195" s="255"/>
      <c r="M195" s="260"/>
      <c r="T195" s="261"/>
      <c r="AT195" s="258" t="s">
        <v>146</v>
      </c>
      <c r="AU195" s="258" t="s">
        <v>75</v>
      </c>
      <c r="AV195" s="256" t="s">
        <v>73</v>
      </c>
      <c r="AW195" s="256" t="s">
        <v>39</v>
      </c>
      <c r="AX195" s="256" t="s">
        <v>65</v>
      </c>
      <c r="AY195" s="258" t="s">
        <v>136</v>
      </c>
    </row>
    <row r="196" spans="2:51" s="263" customFormat="1">
      <c r="B196" s="262"/>
      <c r="D196" s="257" t="s">
        <v>146</v>
      </c>
      <c r="E196" s="264" t="s">
        <v>33</v>
      </c>
      <c r="F196" s="265" t="s">
        <v>210</v>
      </c>
      <c r="H196" s="266">
        <v>43.7</v>
      </c>
      <c r="L196" s="262"/>
      <c r="M196" s="267"/>
      <c r="T196" s="268"/>
      <c r="AT196" s="264" t="s">
        <v>146</v>
      </c>
      <c r="AU196" s="264" t="s">
        <v>75</v>
      </c>
      <c r="AV196" s="263" t="s">
        <v>75</v>
      </c>
      <c r="AW196" s="263" t="s">
        <v>39</v>
      </c>
      <c r="AX196" s="263" t="s">
        <v>65</v>
      </c>
      <c r="AY196" s="264" t="s">
        <v>136</v>
      </c>
    </row>
    <row r="197" spans="2:51" s="263" customFormat="1">
      <c r="B197" s="262"/>
      <c r="D197" s="257" t="s">
        <v>146</v>
      </c>
      <c r="E197" s="264" t="s">
        <v>33</v>
      </c>
      <c r="F197" s="265" t="s">
        <v>211</v>
      </c>
      <c r="H197" s="266">
        <v>8.0500000000000007</v>
      </c>
      <c r="L197" s="262"/>
      <c r="M197" s="267"/>
      <c r="T197" s="268"/>
      <c r="AT197" s="264" t="s">
        <v>146</v>
      </c>
      <c r="AU197" s="264" t="s">
        <v>75</v>
      </c>
      <c r="AV197" s="263" t="s">
        <v>75</v>
      </c>
      <c r="AW197" s="263" t="s">
        <v>39</v>
      </c>
      <c r="AX197" s="263" t="s">
        <v>65</v>
      </c>
      <c r="AY197" s="264" t="s">
        <v>136</v>
      </c>
    </row>
    <row r="198" spans="2:51" s="263" customFormat="1">
      <c r="B198" s="262"/>
      <c r="D198" s="257" t="s">
        <v>146</v>
      </c>
      <c r="E198" s="264" t="s">
        <v>33</v>
      </c>
      <c r="F198" s="265" t="s">
        <v>212</v>
      </c>
      <c r="H198" s="266">
        <v>3.45</v>
      </c>
      <c r="L198" s="262"/>
      <c r="M198" s="267"/>
      <c r="T198" s="268"/>
      <c r="AT198" s="264" t="s">
        <v>146</v>
      </c>
      <c r="AU198" s="264" t="s">
        <v>75</v>
      </c>
      <c r="AV198" s="263" t="s">
        <v>75</v>
      </c>
      <c r="AW198" s="263" t="s">
        <v>39</v>
      </c>
      <c r="AX198" s="263" t="s">
        <v>65</v>
      </c>
      <c r="AY198" s="264" t="s">
        <v>136</v>
      </c>
    </row>
    <row r="199" spans="2:51" s="280" customFormat="1">
      <c r="B199" s="279"/>
      <c r="D199" s="257" t="s">
        <v>146</v>
      </c>
      <c r="E199" s="281" t="s">
        <v>100</v>
      </c>
      <c r="F199" s="282" t="s">
        <v>207</v>
      </c>
      <c r="H199" s="283">
        <v>55.2</v>
      </c>
      <c r="L199" s="279"/>
      <c r="M199" s="284"/>
      <c r="T199" s="285"/>
      <c r="AT199" s="281" t="s">
        <v>146</v>
      </c>
      <c r="AU199" s="281" t="s">
        <v>75</v>
      </c>
      <c r="AV199" s="280" t="s">
        <v>159</v>
      </c>
      <c r="AW199" s="280" t="s">
        <v>39</v>
      </c>
      <c r="AX199" s="280" t="s">
        <v>65</v>
      </c>
      <c r="AY199" s="281" t="s">
        <v>136</v>
      </c>
    </row>
    <row r="200" spans="2:51" s="263" customFormat="1">
      <c r="B200" s="262"/>
      <c r="D200" s="257" t="s">
        <v>146</v>
      </c>
      <c r="E200" s="264" t="s">
        <v>33</v>
      </c>
      <c r="F200" s="265" t="s">
        <v>213</v>
      </c>
      <c r="H200" s="266">
        <v>13.686</v>
      </c>
      <c r="L200" s="262"/>
      <c r="M200" s="267"/>
      <c r="T200" s="268"/>
      <c r="AT200" s="264" t="s">
        <v>146</v>
      </c>
      <c r="AU200" s="264" t="s">
        <v>75</v>
      </c>
      <c r="AV200" s="263" t="s">
        <v>75</v>
      </c>
      <c r="AW200" s="263" t="s">
        <v>39</v>
      </c>
      <c r="AX200" s="263" t="s">
        <v>73</v>
      </c>
      <c r="AY200" s="264" t="s">
        <v>136</v>
      </c>
    </row>
    <row r="201" spans="2:51" s="176" customFormat="1" ht="10.5">
      <c r="B201" s="175"/>
      <c r="D201" s="257" t="s">
        <v>169</v>
      </c>
      <c r="F201" s="276" t="s">
        <v>214</v>
      </c>
      <c r="L201" s="175"/>
      <c r="M201" s="253"/>
      <c r="T201" s="254"/>
      <c r="AU201" s="167" t="s">
        <v>75</v>
      </c>
    </row>
    <row r="202" spans="2:51" s="176" customFormat="1">
      <c r="B202" s="175"/>
      <c r="D202" s="257" t="s">
        <v>169</v>
      </c>
      <c r="F202" s="277" t="s">
        <v>147</v>
      </c>
      <c r="H202" s="278">
        <v>0</v>
      </c>
      <c r="L202" s="175"/>
      <c r="M202" s="253"/>
      <c r="T202" s="254"/>
      <c r="AU202" s="167" t="s">
        <v>75</v>
      </c>
    </row>
    <row r="203" spans="2:51" s="176" customFormat="1">
      <c r="B203" s="175"/>
      <c r="D203" s="257" t="s">
        <v>169</v>
      </c>
      <c r="F203" s="277" t="s">
        <v>164</v>
      </c>
      <c r="H203" s="278">
        <v>0</v>
      </c>
      <c r="L203" s="175"/>
      <c r="M203" s="253"/>
      <c r="T203" s="254"/>
      <c r="AU203" s="167" t="s">
        <v>75</v>
      </c>
    </row>
    <row r="204" spans="2:51" s="176" customFormat="1">
      <c r="B204" s="175"/>
      <c r="D204" s="257" t="s">
        <v>169</v>
      </c>
      <c r="F204" s="277" t="s">
        <v>193</v>
      </c>
      <c r="H204" s="278">
        <v>0</v>
      </c>
      <c r="L204" s="175"/>
      <c r="M204" s="253"/>
      <c r="T204" s="254"/>
      <c r="AU204" s="167" t="s">
        <v>75</v>
      </c>
    </row>
    <row r="205" spans="2:51" s="176" customFormat="1">
      <c r="B205" s="175"/>
      <c r="D205" s="257" t="s">
        <v>169</v>
      </c>
      <c r="F205" s="277" t="s">
        <v>194</v>
      </c>
      <c r="H205" s="278">
        <v>0</v>
      </c>
      <c r="L205" s="175"/>
      <c r="M205" s="253"/>
      <c r="T205" s="254"/>
      <c r="AU205" s="167" t="s">
        <v>75</v>
      </c>
    </row>
    <row r="206" spans="2:51" s="176" customFormat="1">
      <c r="B206" s="175"/>
      <c r="D206" s="257" t="s">
        <v>169</v>
      </c>
      <c r="F206" s="277" t="s">
        <v>33</v>
      </c>
      <c r="H206" s="278">
        <v>0</v>
      </c>
      <c r="L206" s="175"/>
      <c r="M206" s="253"/>
      <c r="T206" s="254"/>
      <c r="AU206" s="167" t="s">
        <v>75</v>
      </c>
    </row>
    <row r="207" spans="2:51" s="176" customFormat="1">
      <c r="B207" s="175"/>
      <c r="D207" s="257" t="s">
        <v>169</v>
      </c>
      <c r="F207" s="277" t="s">
        <v>195</v>
      </c>
      <c r="H207" s="278">
        <v>0.83</v>
      </c>
      <c r="L207" s="175"/>
      <c r="M207" s="253"/>
      <c r="T207" s="254"/>
      <c r="AU207" s="167" t="s">
        <v>75</v>
      </c>
    </row>
    <row r="208" spans="2:51" s="176" customFormat="1">
      <c r="B208" s="175"/>
      <c r="D208" s="257" t="s">
        <v>169</v>
      </c>
      <c r="F208" s="277" t="s">
        <v>196</v>
      </c>
      <c r="H208" s="278">
        <v>1.7</v>
      </c>
      <c r="L208" s="175"/>
      <c r="M208" s="253"/>
      <c r="T208" s="254"/>
      <c r="AU208" s="167" t="s">
        <v>75</v>
      </c>
    </row>
    <row r="209" spans="2:47" s="176" customFormat="1">
      <c r="B209" s="175"/>
      <c r="D209" s="257" t="s">
        <v>169</v>
      </c>
      <c r="F209" s="277" t="s">
        <v>197</v>
      </c>
      <c r="H209" s="278">
        <v>0</v>
      </c>
      <c r="L209" s="175"/>
      <c r="M209" s="253"/>
      <c r="T209" s="254"/>
      <c r="AU209" s="167" t="s">
        <v>75</v>
      </c>
    </row>
    <row r="210" spans="2:47" s="176" customFormat="1">
      <c r="B210" s="175"/>
      <c r="D210" s="257" t="s">
        <v>169</v>
      </c>
      <c r="F210" s="277" t="s">
        <v>198</v>
      </c>
      <c r="H210" s="278">
        <v>2.4209999999999998</v>
      </c>
      <c r="L210" s="175"/>
      <c r="M210" s="253"/>
      <c r="T210" s="254"/>
      <c r="AU210" s="167" t="s">
        <v>75</v>
      </c>
    </row>
    <row r="211" spans="2:47" s="176" customFormat="1">
      <c r="B211" s="175"/>
      <c r="D211" s="257" t="s">
        <v>169</v>
      </c>
      <c r="F211" s="277" t="s">
        <v>199</v>
      </c>
      <c r="H211" s="278">
        <v>1.006</v>
      </c>
      <c r="L211" s="175"/>
      <c r="M211" s="253"/>
      <c r="T211" s="254"/>
      <c r="AU211" s="167" t="s">
        <v>75</v>
      </c>
    </row>
    <row r="212" spans="2:47" s="176" customFormat="1">
      <c r="B212" s="175"/>
      <c r="D212" s="257" t="s">
        <v>169</v>
      </c>
      <c r="F212" s="277" t="s">
        <v>33</v>
      </c>
      <c r="H212" s="278">
        <v>0</v>
      </c>
      <c r="L212" s="175"/>
      <c r="M212" s="253"/>
      <c r="T212" s="254"/>
      <c r="AU212" s="167" t="s">
        <v>75</v>
      </c>
    </row>
    <row r="213" spans="2:47" s="176" customFormat="1">
      <c r="B213" s="175"/>
      <c r="D213" s="257" t="s">
        <v>169</v>
      </c>
      <c r="F213" s="277" t="s">
        <v>200</v>
      </c>
      <c r="H213" s="278">
        <v>0</v>
      </c>
      <c r="L213" s="175"/>
      <c r="M213" s="253"/>
      <c r="T213" s="254"/>
      <c r="AU213" s="167" t="s">
        <v>75</v>
      </c>
    </row>
    <row r="214" spans="2:47" s="176" customFormat="1">
      <c r="B214" s="175"/>
      <c r="D214" s="257" t="s">
        <v>169</v>
      </c>
      <c r="F214" s="277" t="s">
        <v>201</v>
      </c>
      <c r="H214" s="278">
        <v>8.7999999999999995E-2</v>
      </c>
      <c r="L214" s="175"/>
      <c r="M214" s="253"/>
      <c r="T214" s="254"/>
      <c r="AU214" s="167" t="s">
        <v>75</v>
      </c>
    </row>
    <row r="215" spans="2:47" s="176" customFormat="1">
      <c r="B215" s="175"/>
      <c r="D215" s="257" t="s">
        <v>169</v>
      </c>
      <c r="F215" s="277" t="s">
        <v>202</v>
      </c>
      <c r="H215" s="278">
        <v>5.6000000000000001E-2</v>
      </c>
      <c r="L215" s="175"/>
      <c r="M215" s="253"/>
      <c r="T215" s="254"/>
      <c r="AU215" s="167" t="s">
        <v>75</v>
      </c>
    </row>
    <row r="216" spans="2:47" s="176" customFormat="1">
      <c r="B216" s="175"/>
      <c r="D216" s="257" t="s">
        <v>169</v>
      </c>
      <c r="F216" s="277" t="s">
        <v>203</v>
      </c>
      <c r="H216" s="278">
        <v>0.20300000000000001</v>
      </c>
      <c r="L216" s="175"/>
      <c r="M216" s="253"/>
      <c r="T216" s="254"/>
      <c r="AU216" s="167" t="s">
        <v>75</v>
      </c>
    </row>
    <row r="217" spans="2:47" s="176" customFormat="1">
      <c r="B217" s="175"/>
      <c r="D217" s="257" t="s">
        <v>169</v>
      </c>
      <c r="F217" s="277" t="s">
        <v>33</v>
      </c>
      <c r="H217" s="278">
        <v>0</v>
      </c>
      <c r="L217" s="175"/>
      <c r="M217" s="253"/>
      <c r="T217" s="254"/>
      <c r="AU217" s="167" t="s">
        <v>75</v>
      </c>
    </row>
    <row r="218" spans="2:47" s="176" customFormat="1">
      <c r="B218" s="175"/>
      <c r="D218" s="257" t="s">
        <v>169</v>
      </c>
      <c r="F218" s="277" t="s">
        <v>204</v>
      </c>
      <c r="H218" s="278">
        <v>7.0000000000000007E-2</v>
      </c>
      <c r="L218" s="175"/>
      <c r="M218" s="253"/>
      <c r="T218" s="254"/>
      <c r="AU218" s="167" t="s">
        <v>75</v>
      </c>
    </row>
    <row r="219" spans="2:47" s="176" customFormat="1">
      <c r="B219" s="175"/>
      <c r="D219" s="257" t="s">
        <v>169</v>
      </c>
      <c r="F219" s="277" t="s">
        <v>202</v>
      </c>
      <c r="H219" s="278">
        <v>5.6000000000000001E-2</v>
      </c>
      <c r="L219" s="175"/>
      <c r="M219" s="253"/>
      <c r="T219" s="254"/>
      <c r="AU219" s="167" t="s">
        <v>75</v>
      </c>
    </row>
    <row r="220" spans="2:47" s="176" customFormat="1">
      <c r="B220" s="175"/>
      <c r="D220" s="257" t="s">
        <v>169</v>
      </c>
      <c r="F220" s="277" t="s">
        <v>203</v>
      </c>
      <c r="H220" s="278">
        <v>0.20300000000000001</v>
      </c>
      <c r="L220" s="175"/>
      <c r="M220" s="253"/>
      <c r="T220" s="254"/>
      <c r="AU220" s="167" t="s">
        <v>75</v>
      </c>
    </row>
    <row r="221" spans="2:47" s="176" customFormat="1">
      <c r="B221" s="175"/>
      <c r="D221" s="257" t="s">
        <v>169</v>
      </c>
      <c r="F221" s="277" t="s">
        <v>33</v>
      </c>
      <c r="H221" s="278">
        <v>0</v>
      </c>
      <c r="L221" s="175"/>
      <c r="M221" s="253"/>
      <c r="T221" s="254"/>
      <c r="AU221" s="167" t="s">
        <v>75</v>
      </c>
    </row>
    <row r="222" spans="2:47" s="176" customFormat="1">
      <c r="B222" s="175"/>
      <c r="D222" s="257" t="s">
        <v>169</v>
      </c>
      <c r="F222" s="277" t="s">
        <v>202</v>
      </c>
      <c r="H222" s="278">
        <v>5.6000000000000001E-2</v>
      </c>
      <c r="L222" s="175"/>
      <c r="M222" s="253"/>
      <c r="T222" s="254"/>
      <c r="AU222" s="167" t="s">
        <v>75</v>
      </c>
    </row>
    <row r="223" spans="2:47" s="176" customFormat="1">
      <c r="B223" s="175"/>
      <c r="D223" s="257" t="s">
        <v>169</v>
      </c>
      <c r="F223" s="277" t="s">
        <v>202</v>
      </c>
      <c r="H223" s="278">
        <v>5.6000000000000001E-2</v>
      </c>
      <c r="L223" s="175"/>
      <c r="M223" s="253"/>
      <c r="T223" s="254"/>
      <c r="AU223" s="167" t="s">
        <v>75</v>
      </c>
    </row>
    <row r="224" spans="2:47" s="176" customFormat="1">
      <c r="B224" s="175"/>
      <c r="D224" s="257" t="s">
        <v>169</v>
      </c>
      <c r="F224" s="277" t="s">
        <v>203</v>
      </c>
      <c r="H224" s="278">
        <v>0.20300000000000001</v>
      </c>
      <c r="L224" s="175"/>
      <c r="M224" s="253"/>
      <c r="T224" s="254"/>
      <c r="AU224" s="167" t="s">
        <v>75</v>
      </c>
    </row>
    <row r="225" spans="2:65" s="176" customFormat="1">
      <c r="B225" s="175"/>
      <c r="D225" s="257" t="s">
        <v>169</v>
      </c>
      <c r="F225" s="277" t="s">
        <v>33</v>
      </c>
      <c r="H225" s="278">
        <v>0</v>
      </c>
      <c r="L225" s="175"/>
      <c r="M225" s="253"/>
      <c r="T225" s="254"/>
      <c r="AU225" s="167" t="s">
        <v>75</v>
      </c>
    </row>
    <row r="226" spans="2:65" s="176" customFormat="1">
      <c r="B226" s="175"/>
      <c r="D226" s="257" t="s">
        <v>169</v>
      </c>
      <c r="F226" s="277" t="s">
        <v>197</v>
      </c>
      <c r="H226" s="278">
        <v>0</v>
      </c>
      <c r="L226" s="175"/>
      <c r="M226" s="253"/>
      <c r="T226" s="254"/>
      <c r="AU226" s="167" t="s">
        <v>75</v>
      </c>
    </row>
    <row r="227" spans="2:65" s="176" customFormat="1">
      <c r="B227" s="175"/>
      <c r="D227" s="257" t="s">
        <v>169</v>
      </c>
      <c r="F227" s="277" t="s">
        <v>205</v>
      </c>
      <c r="H227" s="278">
        <v>0.78400000000000003</v>
      </c>
      <c r="L227" s="175"/>
      <c r="M227" s="253"/>
      <c r="T227" s="254"/>
      <c r="AU227" s="167" t="s">
        <v>75</v>
      </c>
    </row>
    <row r="228" spans="2:65" s="176" customFormat="1">
      <c r="B228" s="175"/>
      <c r="D228" s="257" t="s">
        <v>169</v>
      </c>
      <c r="F228" s="277" t="s">
        <v>206</v>
      </c>
      <c r="H228" s="278">
        <v>0.72799999999999998</v>
      </c>
      <c r="L228" s="175"/>
      <c r="M228" s="253"/>
      <c r="T228" s="254"/>
      <c r="AU228" s="167" t="s">
        <v>75</v>
      </c>
    </row>
    <row r="229" spans="2:65" s="176" customFormat="1">
      <c r="B229" s="175"/>
      <c r="D229" s="257" t="s">
        <v>169</v>
      </c>
      <c r="F229" s="277" t="s">
        <v>33</v>
      </c>
      <c r="H229" s="278">
        <v>0</v>
      </c>
      <c r="L229" s="175"/>
      <c r="M229" s="253"/>
      <c r="T229" s="254"/>
      <c r="AU229" s="167" t="s">
        <v>75</v>
      </c>
    </row>
    <row r="230" spans="2:65" s="176" customFormat="1">
      <c r="B230" s="175"/>
      <c r="D230" s="257" t="s">
        <v>169</v>
      </c>
      <c r="F230" s="277" t="s">
        <v>205</v>
      </c>
      <c r="H230" s="278">
        <v>0.78400000000000003</v>
      </c>
      <c r="L230" s="175"/>
      <c r="M230" s="253"/>
      <c r="T230" s="254"/>
      <c r="AU230" s="167" t="s">
        <v>75</v>
      </c>
    </row>
    <row r="231" spans="2:65" s="176" customFormat="1">
      <c r="B231" s="175"/>
      <c r="D231" s="257" t="s">
        <v>169</v>
      </c>
      <c r="F231" s="277" t="s">
        <v>206</v>
      </c>
      <c r="H231" s="278">
        <v>0.72799999999999998</v>
      </c>
      <c r="L231" s="175"/>
      <c r="M231" s="253"/>
      <c r="T231" s="254"/>
      <c r="AU231" s="167" t="s">
        <v>75</v>
      </c>
    </row>
    <row r="232" spans="2:65" s="176" customFormat="1">
      <c r="B232" s="175"/>
      <c r="D232" s="257" t="s">
        <v>169</v>
      </c>
      <c r="F232" s="277" t="s">
        <v>207</v>
      </c>
      <c r="H232" s="278">
        <v>9.9719999999999995</v>
      </c>
      <c r="L232" s="175"/>
      <c r="M232" s="253"/>
      <c r="T232" s="254"/>
      <c r="AU232" s="167" t="s">
        <v>75</v>
      </c>
    </row>
    <row r="233" spans="2:65" s="176" customFormat="1" ht="10.5">
      <c r="B233" s="175"/>
      <c r="D233" s="257" t="s">
        <v>169</v>
      </c>
      <c r="F233" s="276" t="s">
        <v>215</v>
      </c>
      <c r="L233" s="175"/>
      <c r="M233" s="253"/>
      <c r="T233" s="254"/>
      <c r="AU233" s="167" t="s">
        <v>75</v>
      </c>
    </row>
    <row r="234" spans="2:65" s="176" customFormat="1">
      <c r="B234" s="175"/>
      <c r="D234" s="257" t="s">
        <v>169</v>
      </c>
      <c r="F234" s="277" t="s">
        <v>208</v>
      </c>
      <c r="H234" s="278">
        <v>0</v>
      </c>
      <c r="L234" s="175"/>
      <c r="M234" s="253"/>
      <c r="T234" s="254"/>
      <c r="AU234" s="167" t="s">
        <v>75</v>
      </c>
    </row>
    <row r="235" spans="2:65" s="176" customFormat="1">
      <c r="B235" s="175"/>
      <c r="D235" s="257" t="s">
        <v>169</v>
      </c>
      <c r="F235" s="277" t="s">
        <v>209</v>
      </c>
      <c r="H235" s="278">
        <v>0</v>
      </c>
      <c r="L235" s="175"/>
      <c r="M235" s="253"/>
      <c r="T235" s="254"/>
      <c r="AU235" s="167" t="s">
        <v>75</v>
      </c>
    </row>
    <row r="236" spans="2:65" s="176" customFormat="1">
      <c r="B236" s="175"/>
      <c r="D236" s="257" t="s">
        <v>169</v>
      </c>
      <c r="F236" s="277" t="s">
        <v>210</v>
      </c>
      <c r="H236" s="278">
        <v>43.7</v>
      </c>
      <c r="L236" s="175"/>
      <c r="M236" s="253"/>
      <c r="T236" s="254"/>
      <c r="AU236" s="167" t="s">
        <v>75</v>
      </c>
    </row>
    <row r="237" spans="2:65" s="176" customFormat="1">
      <c r="B237" s="175"/>
      <c r="D237" s="257" t="s">
        <v>169</v>
      </c>
      <c r="F237" s="277" t="s">
        <v>211</v>
      </c>
      <c r="H237" s="278">
        <v>8.0500000000000007</v>
      </c>
      <c r="L237" s="175"/>
      <c r="M237" s="253"/>
      <c r="T237" s="254"/>
      <c r="AU237" s="167" t="s">
        <v>75</v>
      </c>
    </row>
    <row r="238" spans="2:65" s="176" customFormat="1">
      <c r="B238" s="175"/>
      <c r="D238" s="257" t="s">
        <v>169</v>
      </c>
      <c r="F238" s="277" t="s">
        <v>212</v>
      </c>
      <c r="H238" s="278">
        <v>3.45</v>
      </c>
      <c r="L238" s="175"/>
      <c r="M238" s="253"/>
      <c r="T238" s="254"/>
      <c r="AU238" s="167" t="s">
        <v>75</v>
      </c>
    </row>
    <row r="239" spans="2:65" s="176" customFormat="1">
      <c r="B239" s="175"/>
      <c r="D239" s="257" t="s">
        <v>169</v>
      </c>
      <c r="F239" s="277" t="s">
        <v>207</v>
      </c>
      <c r="H239" s="278">
        <v>55.2</v>
      </c>
      <c r="L239" s="175"/>
      <c r="M239" s="253"/>
      <c r="T239" s="254"/>
      <c r="AU239" s="167" t="s">
        <v>75</v>
      </c>
    </row>
    <row r="240" spans="2:65" s="176" customFormat="1" ht="24.25" customHeight="1">
      <c r="B240" s="175"/>
      <c r="C240" s="239" t="s">
        <v>216</v>
      </c>
      <c r="D240" s="239" t="s">
        <v>138</v>
      </c>
      <c r="E240" s="240" t="s">
        <v>217</v>
      </c>
      <c r="F240" s="241" t="s">
        <v>218</v>
      </c>
      <c r="G240" s="242" t="s">
        <v>96</v>
      </c>
      <c r="H240" s="243">
        <v>31.934000000000001</v>
      </c>
      <c r="I240" s="244"/>
      <c r="J240" s="244">
        <f>ROUND(I240*H240,2)</f>
        <v>0</v>
      </c>
      <c r="K240" s="241" t="s">
        <v>141</v>
      </c>
      <c r="L240" s="175"/>
      <c r="M240" s="245" t="s">
        <v>33</v>
      </c>
      <c r="N240" s="246" t="s">
        <v>49</v>
      </c>
      <c r="O240" s="247">
        <v>1.72</v>
      </c>
      <c r="P240" s="247">
        <f>O240*H240</f>
        <v>54.926479999999998</v>
      </c>
      <c r="Q240" s="247">
        <v>0</v>
      </c>
      <c r="R240" s="247">
        <f>Q240*H240</f>
        <v>0</v>
      </c>
      <c r="S240" s="247">
        <v>0</v>
      </c>
      <c r="T240" s="248">
        <f>S240*H240</f>
        <v>0</v>
      </c>
      <c r="AR240" s="249" t="s">
        <v>142</v>
      </c>
      <c r="AT240" s="249" t="s">
        <v>138</v>
      </c>
      <c r="AU240" s="249" t="s">
        <v>75</v>
      </c>
      <c r="AY240" s="167" t="s">
        <v>136</v>
      </c>
      <c r="BE240" s="250">
        <f>IF(N240="základní",J240,0)</f>
        <v>0</v>
      </c>
      <c r="BF240" s="250">
        <f>IF(N240="snížená",J240,0)</f>
        <v>0</v>
      </c>
      <c r="BG240" s="250">
        <f>IF(N240="zákl. přenesená",J240,0)</f>
        <v>0</v>
      </c>
      <c r="BH240" s="250">
        <f>IF(N240="sníž. přenesená",J240,0)</f>
        <v>0</v>
      </c>
      <c r="BI240" s="250">
        <f>IF(N240="nulová",J240,0)</f>
        <v>0</v>
      </c>
      <c r="BJ240" s="167" t="s">
        <v>73</v>
      </c>
      <c r="BK240" s="250">
        <f>ROUND(I240*H240,2)</f>
        <v>0</v>
      </c>
      <c r="BL240" s="167" t="s">
        <v>142</v>
      </c>
      <c r="BM240" s="249" t="s">
        <v>219</v>
      </c>
    </row>
    <row r="241" spans="2:51" s="176" customFormat="1">
      <c r="B241" s="175"/>
      <c r="D241" s="251" t="s">
        <v>144</v>
      </c>
      <c r="F241" s="252" t="s">
        <v>220</v>
      </c>
      <c r="L241" s="175"/>
      <c r="M241" s="253"/>
      <c r="T241" s="254"/>
      <c r="AT241" s="167" t="s">
        <v>144</v>
      </c>
      <c r="AU241" s="167" t="s">
        <v>75</v>
      </c>
    </row>
    <row r="242" spans="2:51" s="256" customFormat="1">
      <c r="B242" s="255"/>
      <c r="D242" s="257" t="s">
        <v>146</v>
      </c>
      <c r="E242" s="258" t="s">
        <v>33</v>
      </c>
      <c r="F242" s="259" t="s">
        <v>147</v>
      </c>
      <c r="H242" s="258" t="s">
        <v>33</v>
      </c>
      <c r="L242" s="255"/>
      <c r="M242" s="260"/>
      <c r="T242" s="261"/>
      <c r="AT242" s="258" t="s">
        <v>146</v>
      </c>
      <c r="AU242" s="258" t="s">
        <v>75</v>
      </c>
      <c r="AV242" s="256" t="s">
        <v>73</v>
      </c>
      <c r="AW242" s="256" t="s">
        <v>39</v>
      </c>
      <c r="AX242" s="256" t="s">
        <v>65</v>
      </c>
      <c r="AY242" s="258" t="s">
        <v>136</v>
      </c>
    </row>
    <row r="243" spans="2:51" s="256" customFormat="1">
      <c r="B243" s="255"/>
      <c r="D243" s="257" t="s">
        <v>146</v>
      </c>
      <c r="E243" s="258" t="s">
        <v>33</v>
      </c>
      <c r="F243" s="259" t="s">
        <v>164</v>
      </c>
      <c r="H243" s="258" t="s">
        <v>33</v>
      </c>
      <c r="L243" s="255"/>
      <c r="M243" s="260"/>
      <c r="T243" s="261"/>
      <c r="AT243" s="258" t="s">
        <v>146</v>
      </c>
      <c r="AU243" s="258" t="s">
        <v>75</v>
      </c>
      <c r="AV243" s="256" t="s">
        <v>73</v>
      </c>
      <c r="AW243" s="256" t="s">
        <v>39</v>
      </c>
      <c r="AX243" s="256" t="s">
        <v>65</v>
      </c>
      <c r="AY243" s="258" t="s">
        <v>136</v>
      </c>
    </row>
    <row r="244" spans="2:51" s="256" customFormat="1">
      <c r="B244" s="255"/>
      <c r="D244" s="257" t="s">
        <v>146</v>
      </c>
      <c r="E244" s="258" t="s">
        <v>33</v>
      </c>
      <c r="F244" s="259" t="s">
        <v>193</v>
      </c>
      <c r="H244" s="258" t="s">
        <v>33</v>
      </c>
      <c r="L244" s="255"/>
      <c r="M244" s="260"/>
      <c r="T244" s="261"/>
      <c r="AT244" s="258" t="s">
        <v>146</v>
      </c>
      <c r="AU244" s="258" t="s">
        <v>75</v>
      </c>
      <c r="AV244" s="256" t="s">
        <v>73</v>
      </c>
      <c r="AW244" s="256" t="s">
        <v>39</v>
      </c>
      <c r="AX244" s="256" t="s">
        <v>65</v>
      </c>
      <c r="AY244" s="258" t="s">
        <v>136</v>
      </c>
    </row>
    <row r="245" spans="2:51" s="263" customFormat="1">
      <c r="B245" s="262"/>
      <c r="D245" s="257" t="s">
        <v>146</v>
      </c>
      <c r="E245" s="264" t="s">
        <v>33</v>
      </c>
      <c r="F245" s="265" t="s">
        <v>221</v>
      </c>
      <c r="H245" s="266">
        <v>31.934000000000001</v>
      </c>
      <c r="L245" s="262"/>
      <c r="M245" s="267"/>
      <c r="T245" s="268"/>
      <c r="AT245" s="264" t="s">
        <v>146</v>
      </c>
      <c r="AU245" s="264" t="s">
        <v>75</v>
      </c>
      <c r="AV245" s="263" t="s">
        <v>75</v>
      </c>
      <c r="AW245" s="263" t="s">
        <v>39</v>
      </c>
      <c r="AX245" s="263" t="s">
        <v>65</v>
      </c>
      <c r="AY245" s="264" t="s">
        <v>136</v>
      </c>
    </row>
    <row r="246" spans="2:51" s="270" customFormat="1">
      <c r="B246" s="269"/>
      <c r="D246" s="257" t="s">
        <v>146</v>
      </c>
      <c r="E246" s="271" t="s">
        <v>33</v>
      </c>
      <c r="F246" s="272" t="s">
        <v>150</v>
      </c>
      <c r="H246" s="273">
        <v>31.934000000000001</v>
      </c>
      <c r="L246" s="269"/>
      <c r="M246" s="274"/>
      <c r="T246" s="275"/>
      <c r="AT246" s="271" t="s">
        <v>146</v>
      </c>
      <c r="AU246" s="271" t="s">
        <v>75</v>
      </c>
      <c r="AV246" s="270" t="s">
        <v>142</v>
      </c>
      <c r="AW246" s="270" t="s">
        <v>39</v>
      </c>
      <c r="AX246" s="270" t="s">
        <v>73</v>
      </c>
      <c r="AY246" s="271" t="s">
        <v>136</v>
      </c>
    </row>
    <row r="247" spans="2:51" s="176" customFormat="1" ht="10.5">
      <c r="B247" s="175"/>
      <c r="D247" s="257" t="s">
        <v>169</v>
      </c>
      <c r="F247" s="276" t="s">
        <v>214</v>
      </c>
      <c r="L247" s="175"/>
      <c r="M247" s="253"/>
      <c r="T247" s="254"/>
      <c r="AU247" s="167" t="s">
        <v>75</v>
      </c>
    </row>
    <row r="248" spans="2:51" s="176" customFormat="1">
      <c r="B248" s="175"/>
      <c r="D248" s="257" t="s">
        <v>169</v>
      </c>
      <c r="F248" s="277" t="s">
        <v>147</v>
      </c>
      <c r="H248" s="278">
        <v>0</v>
      </c>
      <c r="L248" s="175"/>
      <c r="M248" s="253"/>
      <c r="T248" s="254"/>
      <c r="AU248" s="167" t="s">
        <v>75</v>
      </c>
    </row>
    <row r="249" spans="2:51" s="176" customFormat="1">
      <c r="B249" s="175"/>
      <c r="D249" s="257" t="s">
        <v>169</v>
      </c>
      <c r="F249" s="277" t="s">
        <v>164</v>
      </c>
      <c r="H249" s="278">
        <v>0</v>
      </c>
      <c r="L249" s="175"/>
      <c r="M249" s="253"/>
      <c r="T249" s="254"/>
      <c r="AU249" s="167" t="s">
        <v>75</v>
      </c>
    </row>
    <row r="250" spans="2:51" s="176" customFormat="1">
      <c r="B250" s="175"/>
      <c r="D250" s="257" t="s">
        <v>169</v>
      </c>
      <c r="F250" s="277" t="s">
        <v>193</v>
      </c>
      <c r="H250" s="278">
        <v>0</v>
      </c>
      <c r="L250" s="175"/>
      <c r="M250" s="253"/>
      <c r="T250" s="254"/>
      <c r="AU250" s="167" t="s">
        <v>75</v>
      </c>
    </row>
    <row r="251" spans="2:51" s="176" customFormat="1">
      <c r="B251" s="175"/>
      <c r="D251" s="257" t="s">
        <v>169</v>
      </c>
      <c r="F251" s="277" t="s">
        <v>194</v>
      </c>
      <c r="H251" s="278">
        <v>0</v>
      </c>
      <c r="L251" s="175"/>
      <c r="M251" s="253"/>
      <c r="T251" s="254"/>
      <c r="AU251" s="167" t="s">
        <v>75</v>
      </c>
    </row>
    <row r="252" spans="2:51" s="176" customFormat="1">
      <c r="B252" s="175"/>
      <c r="D252" s="257" t="s">
        <v>169</v>
      </c>
      <c r="F252" s="277" t="s">
        <v>33</v>
      </c>
      <c r="H252" s="278">
        <v>0</v>
      </c>
      <c r="L252" s="175"/>
      <c r="M252" s="253"/>
      <c r="T252" s="254"/>
      <c r="AU252" s="167" t="s">
        <v>75</v>
      </c>
    </row>
    <row r="253" spans="2:51" s="176" customFormat="1">
      <c r="B253" s="175"/>
      <c r="D253" s="257" t="s">
        <v>169</v>
      </c>
      <c r="F253" s="277" t="s">
        <v>195</v>
      </c>
      <c r="H253" s="278">
        <v>0.83</v>
      </c>
      <c r="L253" s="175"/>
      <c r="M253" s="253"/>
      <c r="T253" s="254"/>
      <c r="AU253" s="167" t="s">
        <v>75</v>
      </c>
    </row>
    <row r="254" spans="2:51" s="176" customFormat="1">
      <c r="B254" s="175"/>
      <c r="D254" s="257" t="s">
        <v>169</v>
      </c>
      <c r="F254" s="277" t="s">
        <v>196</v>
      </c>
      <c r="H254" s="278">
        <v>1.7</v>
      </c>
      <c r="L254" s="175"/>
      <c r="M254" s="253"/>
      <c r="T254" s="254"/>
      <c r="AU254" s="167" t="s">
        <v>75</v>
      </c>
    </row>
    <row r="255" spans="2:51" s="176" customFormat="1">
      <c r="B255" s="175"/>
      <c r="D255" s="257" t="s">
        <v>169</v>
      </c>
      <c r="F255" s="277" t="s">
        <v>197</v>
      </c>
      <c r="H255" s="278">
        <v>0</v>
      </c>
      <c r="L255" s="175"/>
      <c r="M255" s="253"/>
      <c r="T255" s="254"/>
      <c r="AU255" s="167" t="s">
        <v>75</v>
      </c>
    </row>
    <row r="256" spans="2:51" s="176" customFormat="1">
      <c r="B256" s="175"/>
      <c r="D256" s="257" t="s">
        <v>169</v>
      </c>
      <c r="F256" s="277" t="s">
        <v>198</v>
      </c>
      <c r="H256" s="278">
        <v>2.4209999999999998</v>
      </c>
      <c r="L256" s="175"/>
      <c r="M256" s="253"/>
      <c r="T256" s="254"/>
      <c r="AU256" s="167" t="s">
        <v>75</v>
      </c>
    </row>
    <row r="257" spans="2:47" s="176" customFormat="1">
      <c r="B257" s="175"/>
      <c r="D257" s="257" t="s">
        <v>169</v>
      </c>
      <c r="F257" s="277" t="s">
        <v>199</v>
      </c>
      <c r="H257" s="278">
        <v>1.006</v>
      </c>
      <c r="L257" s="175"/>
      <c r="M257" s="253"/>
      <c r="T257" s="254"/>
      <c r="AU257" s="167" t="s">
        <v>75</v>
      </c>
    </row>
    <row r="258" spans="2:47" s="176" customFormat="1">
      <c r="B258" s="175"/>
      <c r="D258" s="257" t="s">
        <v>169</v>
      </c>
      <c r="F258" s="277" t="s">
        <v>33</v>
      </c>
      <c r="H258" s="278">
        <v>0</v>
      </c>
      <c r="L258" s="175"/>
      <c r="M258" s="253"/>
      <c r="T258" s="254"/>
      <c r="AU258" s="167" t="s">
        <v>75</v>
      </c>
    </row>
    <row r="259" spans="2:47" s="176" customFormat="1">
      <c r="B259" s="175"/>
      <c r="D259" s="257" t="s">
        <v>169</v>
      </c>
      <c r="F259" s="277" t="s">
        <v>200</v>
      </c>
      <c r="H259" s="278">
        <v>0</v>
      </c>
      <c r="L259" s="175"/>
      <c r="M259" s="253"/>
      <c r="T259" s="254"/>
      <c r="AU259" s="167" t="s">
        <v>75</v>
      </c>
    </row>
    <row r="260" spans="2:47" s="176" customFormat="1">
      <c r="B260" s="175"/>
      <c r="D260" s="257" t="s">
        <v>169</v>
      </c>
      <c r="F260" s="277" t="s">
        <v>201</v>
      </c>
      <c r="H260" s="278">
        <v>8.7999999999999995E-2</v>
      </c>
      <c r="L260" s="175"/>
      <c r="M260" s="253"/>
      <c r="T260" s="254"/>
      <c r="AU260" s="167" t="s">
        <v>75</v>
      </c>
    </row>
    <row r="261" spans="2:47" s="176" customFormat="1">
      <c r="B261" s="175"/>
      <c r="D261" s="257" t="s">
        <v>169</v>
      </c>
      <c r="F261" s="277" t="s">
        <v>202</v>
      </c>
      <c r="H261" s="278">
        <v>5.6000000000000001E-2</v>
      </c>
      <c r="L261" s="175"/>
      <c r="M261" s="253"/>
      <c r="T261" s="254"/>
      <c r="AU261" s="167" t="s">
        <v>75</v>
      </c>
    </row>
    <row r="262" spans="2:47" s="176" customFormat="1">
      <c r="B262" s="175"/>
      <c r="D262" s="257" t="s">
        <v>169</v>
      </c>
      <c r="F262" s="277" t="s">
        <v>203</v>
      </c>
      <c r="H262" s="278">
        <v>0.20300000000000001</v>
      </c>
      <c r="L262" s="175"/>
      <c r="M262" s="253"/>
      <c r="T262" s="254"/>
      <c r="AU262" s="167" t="s">
        <v>75</v>
      </c>
    </row>
    <row r="263" spans="2:47" s="176" customFormat="1">
      <c r="B263" s="175"/>
      <c r="D263" s="257" t="s">
        <v>169</v>
      </c>
      <c r="F263" s="277" t="s">
        <v>33</v>
      </c>
      <c r="H263" s="278">
        <v>0</v>
      </c>
      <c r="L263" s="175"/>
      <c r="M263" s="253"/>
      <c r="T263" s="254"/>
      <c r="AU263" s="167" t="s">
        <v>75</v>
      </c>
    </row>
    <row r="264" spans="2:47" s="176" customFormat="1">
      <c r="B264" s="175"/>
      <c r="D264" s="257" t="s">
        <v>169</v>
      </c>
      <c r="F264" s="277" t="s">
        <v>204</v>
      </c>
      <c r="H264" s="278">
        <v>7.0000000000000007E-2</v>
      </c>
      <c r="L264" s="175"/>
      <c r="M264" s="253"/>
      <c r="T264" s="254"/>
      <c r="AU264" s="167" t="s">
        <v>75</v>
      </c>
    </row>
    <row r="265" spans="2:47" s="176" customFormat="1">
      <c r="B265" s="175"/>
      <c r="D265" s="257" t="s">
        <v>169</v>
      </c>
      <c r="F265" s="277" t="s">
        <v>202</v>
      </c>
      <c r="H265" s="278">
        <v>5.6000000000000001E-2</v>
      </c>
      <c r="L265" s="175"/>
      <c r="M265" s="253"/>
      <c r="T265" s="254"/>
      <c r="AU265" s="167" t="s">
        <v>75</v>
      </c>
    </row>
    <row r="266" spans="2:47" s="176" customFormat="1">
      <c r="B266" s="175"/>
      <c r="D266" s="257" t="s">
        <v>169</v>
      </c>
      <c r="F266" s="277" t="s">
        <v>203</v>
      </c>
      <c r="H266" s="278">
        <v>0.20300000000000001</v>
      </c>
      <c r="L266" s="175"/>
      <c r="M266" s="253"/>
      <c r="T266" s="254"/>
      <c r="AU266" s="167" t="s">
        <v>75</v>
      </c>
    </row>
    <row r="267" spans="2:47" s="176" customFormat="1">
      <c r="B267" s="175"/>
      <c r="D267" s="257" t="s">
        <v>169</v>
      </c>
      <c r="F267" s="277" t="s">
        <v>33</v>
      </c>
      <c r="H267" s="278">
        <v>0</v>
      </c>
      <c r="L267" s="175"/>
      <c r="M267" s="253"/>
      <c r="T267" s="254"/>
      <c r="AU267" s="167" t="s">
        <v>75</v>
      </c>
    </row>
    <row r="268" spans="2:47" s="176" customFormat="1">
      <c r="B268" s="175"/>
      <c r="D268" s="257" t="s">
        <v>169</v>
      </c>
      <c r="F268" s="277" t="s">
        <v>202</v>
      </c>
      <c r="H268" s="278">
        <v>5.6000000000000001E-2</v>
      </c>
      <c r="L268" s="175"/>
      <c r="M268" s="253"/>
      <c r="T268" s="254"/>
      <c r="AU268" s="167" t="s">
        <v>75</v>
      </c>
    </row>
    <row r="269" spans="2:47" s="176" customFormat="1">
      <c r="B269" s="175"/>
      <c r="D269" s="257" t="s">
        <v>169</v>
      </c>
      <c r="F269" s="277" t="s">
        <v>202</v>
      </c>
      <c r="H269" s="278">
        <v>5.6000000000000001E-2</v>
      </c>
      <c r="L269" s="175"/>
      <c r="M269" s="253"/>
      <c r="T269" s="254"/>
      <c r="AU269" s="167" t="s">
        <v>75</v>
      </c>
    </row>
    <row r="270" spans="2:47" s="176" customFormat="1">
      <c r="B270" s="175"/>
      <c r="D270" s="257" t="s">
        <v>169</v>
      </c>
      <c r="F270" s="277" t="s">
        <v>203</v>
      </c>
      <c r="H270" s="278">
        <v>0.20300000000000001</v>
      </c>
      <c r="L270" s="175"/>
      <c r="M270" s="253"/>
      <c r="T270" s="254"/>
      <c r="AU270" s="167" t="s">
        <v>75</v>
      </c>
    </row>
    <row r="271" spans="2:47" s="176" customFormat="1">
      <c r="B271" s="175"/>
      <c r="D271" s="257" t="s">
        <v>169</v>
      </c>
      <c r="F271" s="277" t="s">
        <v>33</v>
      </c>
      <c r="H271" s="278">
        <v>0</v>
      </c>
      <c r="L271" s="175"/>
      <c r="M271" s="253"/>
      <c r="T271" s="254"/>
      <c r="AU271" s="167" t="s">
        <v>75</v>
      </c>
    </row>
    <row r="272" spans="2:47" s="176" customFormat="1">
      <c r="B272" s="175"/>
      <c r="D272" s="257" t="s">
        <v>169</v>
      </c>
      <c r="F272" s="277" t="s">
        <v>197</v>
      </c>
      <c r="H272" s="278">
        <v>0</v>
      </c>
      <c r="L272" s="175"/>
      <c r="M272" s="253"/>
      <c r="T272" s="254"/>
      <c r="AU272" s="167" t="s">
        <v>75</v>
      </c>
    </row>
    <row r="273" spans="2:65" s="176" customFormat="1">
      <c r="B273" s="175"/>
      <c r="D273" s="257" t="s">
        <v>169</v>
      </c>
      <c r="F273" s="277" t="s">
        <v>205</v>
      </c>
      <c r="H273" s="278">
        <v>0.78400000000000003</v>
      </c>
      <c r="L273" s="175"/>
      <c r="M273" s="253"/>
      <c r="T273" s="254"/>
      <c r="AU273" s="167" t="s">
        <v>75</v>
      </c>
    </row>
    <row r="274" spans="2:65" s="176" customFormat="1">
      <c r="B274" s="175"/>
      <c r="D274" s="257" t="s">
        <v>169</v>
      </c>
      <c r="F274" s="277" t="s">
        <v>206</v>
      </c>
      <c r="H274" s="278">
        <v>0.72799999999999998</v>
      </c>
      <c r="L274" s="175"/>
      <c r="M274" s="253"/>
      <c r="T274" s="254"/>
      <c r="AU274" s="167" t="s">
        <v>75</v>
      </c>
    </row>
    <row r="275" spans="2:65" s="176" customFormat="1">
      <c r="B275" s="175"/>
      <c r="D275" s="257" t="s">
        <v>169</v>
      </c>
      <c r="F275" s="277" t="s">
        <v>33</v>
      </c>
      <c r="H275" s="278">
        <v>0</v>
      </c>
      <c r="L275" s="175"/>
      <c r="M275" s="253"/>
      <c r="T275" s="254"/>
      <c r="AU275" s="167" t="s">
        <v>75</v>
      </c>
    </row>
    <row r="276" spans="2:65" s="176" customFormat="1">
      <c r="B276" s="175"/>
      <c r="D276" s="257" t="s">
        <v>169</v>
      </c>
      <c r="F276" s="277" t="s">
        <v>205</v>
      </c>
      <c r="H276" s="278">
        <v>0.78400000000000003</v>
      </c>
      <c r="L276" s="175"/>
      <c r="M276" s="253"/>
      <c r="T276" s="254"/>
      <c r="AU276" s="167" t="s">
        <v>75</v>
      </c>
    </row>
    <row r="277" spans="2:65" s="176" customFormat="1">
      <c r="B277" s="175"/>
      <c r="D277" s="257" t="s">
        <v>169</v>
      </c>
      <c r="F277" s="277" t="s">
        <v>206</v>
      </c>
      <c r="H277" s="278">
        <v>0.72799999999999998</v>
      </c>
      <c r="L277" s="175"/>
      <c r="M277" s="253"/>
      <c r="T277" s="254"/>
      <c r="AU277" s="167" t="s">
        <v>75</v>
      </c>
    </row>
    <row r="278" spans="2:65" s="176" customFormat="1">
      <c r="B278" s="175"/>
      <c r="D278" s="257" t="s">
        <v>169</v>
      </c>
      <c r="F278" s="277" t="s">
        <v>207</v>
      </c>
      <c r="H278" s="278">
        <v>9.9719999999999995</v>
      </c>
      <c r="L278" s="175"/>
      <c r="M278" s="253"/>
      <c r="T278" s="254"/>
      <c r="AU278" s="167" t="s">
        <v>75</v>
      </c>
    </row>
    <row r="279" spans="2:65" s="176" customFormat="1" ht="10.5">
      <c r="B279" s="175"/>
      <c r="D279" s="257" t="s">
        <v>169</v>
      </c>
      <c r="F279" s="276" t="s">
        <v>215</v>
      </c>
      <c r="L279" s="175"/>
      <c r="M279" s="253"/>
      <c r="T279" s="254"/>
      <c r="AU279" s="167" t="s">
        <v>75</v>
      </c>
    </row>
    <row r="280" spans="2:65" s="176" customFormat="1">
      <c r="B280" s="175"/>
      <c r="D280" s="257" t="s">
        <v>169</v>
      </c>
      <c r="F280" s="277" t="s">
        <v>208</v>
      </c>
      <c r="H280" s="278">
        <v>0</v>
      </c>
      <c r="L280" s="175"/>
      <c r="M280" s="253"/>
      <c r="T280" s="254"/>
      <c r="AU280" s="167" t="s">
        <v>75</v>
      </c>
    </row>
    <row r="281" spans="2:65" s="176" customFormat="1">
      <c r="B281" s="175"/>
      <c r="D281" s="257" t="s">
        <v>169</v>
      </c>
      <c r="F281" s="277" t="s">
        <v>209</v>
      </c>
      <c r="H281" s="278">
        <v>0</v>
      </c>
      <c r="L281" s="175"/>
      <c r="M281" s="253"/>
      <c r="T281" s="254"/>
      <c r="AU281" s="167" t="s">
        <v>75</v>
      </c>
    </row>
    <row r="282" spans="2:65" s="176" customFormat="1">
      <c r="B282" s="175"/>
      <c r="D282" s="257" t="s">
        <v>169</v>
      </c>
      <c r="F282" s="277" t="s">
        <v>210</v>
      </c>
      <c r="H282" s="278">
        <v>43.7</v>
      </c>
      <c r="L282" s="175"/>
      <c r="M282" s="253"/>
      <c r="T282" s="254"/>
      <c r="AU282" s="167" t="s">
        <v>75</v>
      </c>
    </row>
    <row r="283" spans="2:65" s="176" customFormat="1">
      <c r="B283" s="175"/>
      <c r="D283" s="257" t="s">
        <v>169</v>
      </c>
      <c r="F283" s="277" t="s">
        <v>211</v>
      </c>
      <c r="H283" s="278">
        <v>8.0500000000000007</v>
      </c>
      <c r="L283" s="175"/>
      <c r="M283" s="253"/>
      <c r="T283" s="254"/>
      <c r="AU283" s="167" t="s">
        <v>75</v>
      </c>
    </row>
    <row r="284" spans="2:65" s="176" customFormat="1">
      <c r="B284" s="175"/>
      <c r="D284" s="257" t="s">
        <v>169</v>
      </c>
      <c r="F284" s="277" t="s">
        <v>212</v>
      </c>
      <c r="H284" s="278">
        <v>3.45</v>
      </c>
      <c r="L284" s="175"/>
      <c r="M284" s="253"/>
      <c r="T284" s="254"/>
      <c r="AU284" s="167" t="s">
        <v>75</v>
      </c>
    </row>
    <row r="285" spans="2:65" s="176" customFormat="1">
      <c r="B285" s="175"/>
      <c r="D285" s="257" t="s">
        <v>169</v>
      </c>
      <c r="F285" s="277" t="s">
        <v>207</v>
      </c>
      <c r="H285" s="278">
        <v>55.2</v>
      </c>
      <c r="L285" s="175"/>
      <c r="M285" s="253"/>
      <c r="T285" s="254"/>
      <c r="AU285" s="167" t="s">
        <v>75</v>
      </c>
    </row>
    <row r="286" spans="2:65" s="176" customFormat="1" ht="24.25" customHeight="1">
      <c r="B286" s="175"/>
      <c r="C286" s="239" t="s">
        <v>222</v>
      </c>
      <c r="D286" s="239" t="s">
        <v>138</v>
      </c>
      <c r="E286" s="240" t="s">
        <v>223</v>
      </c>
      <c r="F286" s="241" t="s">
        <v>224</v>
      </c>
      <c r="G286" s="242" t="s">
        <v>96</v>
      </c>
      <c r="H286" s="243">
        <v>5.8650000000000002</v>
      </c>
      <c r="I286" s="244"/>
      <c r="J286" s="244">
        <f>ROUND(I286*H286,2)</f>
        <v>0</v>
      </c>
      <c r="K286" s="241" t="s">
        <v>141</v>
      </c>
      <c r="L286" s="175"/>
      <c r="M286" s="245" t="s">
        <v>33</v>
      </c>
      <c r="N286" s="246" t="s">
        <v>49</v>
      </c>
      <c r="O286" s="247">
        <v>6.6429999999999998</v>
      </c>
      <c r="P286" s="247">
        <f>O286*H286</f>
        <v>38.961195000000004</v>
      </c>
      <c r="Q286" s="247">
        <v>0</v>
      </c>
      <c r="R286" s="247">
        <f>Q286*H286</f>
        <v>0</v>
      </c>
      <c r="S286" s="247">
        <v>0</v>
      </c>
      <c r="T286" s="248">
        <f>S286*H286</f>
        <v>0</v>
      </c>
      <c r="AR286" s="249" t="s">
        <v>142</v>
      </c>
      <c r="AT286" s="249" t="s">
        <v>138</v>
      </c>
      <c r="AU286" s="249" t="s">
        <v>75</v>
      </c>
      <c r="AY286" s="167" t="s">
        <v>136</v>
      </c>
      <c r="BE286" s="250">
        <f>IF(N286="základní",J286,0)</f>
        <v>0</v>
      </c>
      <c r="BF286" s="250">
        <f>IF(N286="snížená",J286,0)</f>
        <v>0</v>
      </c>
      <c r="BG286" s="250">
        <f>IF(N286="zákl. přenesená",J286,0)</f>
        <v>0</v>
      </c>
      <c r="BH286" s="250">
        <f>IF(N286="sníž. přenesená",J286,0)</f>
        <v>0</v>
      </c>
      <c r="BI286" s="250">
        <f>IF(N286="nulová",J286,0)</f>
        <v>0</v>
      </c>
      <c r="BJ286" s="167" t="s">
        <v>73</v>
      </c>
      <c r="BK286" s="250">
        <f>ROUND(I286*H286,2)</f>
        <v>0</v>
      </c>
      <c r="BL286" s="167" t="s">
        <v>142</v>
      </c>
      <c r="BM286" s="249" t="s">
        <v>225</v>
      </c>
    </row>
    <row r="287" spans="2:65" s="176" customFormat="1">
      <c r="B287" s="175"/>
      <c r="D287" s="251" t="s">
        <v>144</v>
      </c>
      <c r="F287" s="252" t="s">
        <v>226</v>
      </c>
      <c r="L287" s="175"/>
      <c r="M287" s="253"/>
      <c r="T287" s="254"/>
      <c r="AT287" s="167" t="s">
        <v>144</v>
      </c>
      <c r="AU287" s="167" t="s">
        <v>75</v>
      </c>
    </row>
    <row r="288" spans="2:65" s="256" customFormat="1">
      <c r="B288" s="255"/>
      <c r="D288" s="257" t="s">
        <v>146</v>
      </c>
      <c r="E288" s="258" t="s">
        <v>33</v>
      </c>
      <c r="F288" s="259" t="s">
        <v>147</v>
      </c>
      <c r="H288" s="258" t="s">
        <v>33</v>
      </c>
      <c r="L288" s="255"/>
      <c r="M288" s="260"/>
      <c r="T288" s="261"/>
      <c r="AT288" s="258" t="s">
        <v>146</v>
      </c>
      <c r="AU288" s="258" t="s">
        <v>75</v>
      </c>
      <c r="AV288" s="256" t="s">
        <v>73</v>
      </c>
      <c r="AW288" s="256" t="s">
        <v>39</v>
      </c>
      <c r="AX288" s="256" t="s">
        <v>65</v>
      </c>
      <c r="AY288" s="258" t="s">
        <v>136</v>
      </c>
    </row>
    <row r="289" spans="2:51" s="256" customFormat="1">
      <c r="B289" s="255"/>
      <c r="D289" s="257" t="s">
        <v>146</v>
      </c>
      <c r="E289" s="258" t="s">
        <v>33</v>
      </c>
      <c r="F289" s="259" t="s">
        <v>164</v>
      </c>
      <c r="H289" s="258" t="s">
        <v>33</v>
      </c>
      <c r="L289" s="255"/>
      <c r="M289" s="260"/>
      <c r="T289" s="261"/>
      <c r="AT289" s="258" t="s">
        <v>146</v>
      </c>
      <c r="AU289" s="258" t="s">
        <v>75</v>
      </c>
      <c r="AV289" s="256" t="s">
        <v>73</v>
      </c>
      <c r="AW289" s="256" t="s">
        <v>39</v>
      </c>
      <c r="AX289" s="256" t="s">
        <v>65</v>
      </c>
      <c r="AY289" s="258" t="s">
        <v>136</v>
      </c>
    </row>
    <row r="290" spans="2:51" s="256" customFormat="1">
      <c r="B290" s="255"/>
      <c r="D290" s="257" t="s">
        <v>146</v>
      </c>
      <c r="E290" s="258" t="s">
        <v>33</v>
      </c>
      <c r="F290" s="259" t="s">
        <v>193</v>
      </c>
      <c r="H290" s="258" t="s">
        <v>33</v>
      </c>
      <c r="L290" s="255"/>
      <c r="M290" s="260"/>
      <c r="T290" s="261"/>
      <c r="AT290" s="258" t="s">
        <v>146</v>
      </c>
      <c r="AU290" s="258" t="s">
        <v>75</v>
      </c>
      <c r="AV290" s="256" t="s">
        <v>73</v>
      </c>
      <c r="AW290" s="256" t="s">
        <v>39</v>
      </c>
      <c r="AX290" s="256" t="s">
        <v>65</v>
      </c>
      <c r="AY290" s="258" t="s">
        <v>136</v>
      </c>
    </row>
    <row r="291" spans="2:51" s="263" customFormat="1">
      <c r="B291" s="262"/>
      <c r="D291" s="257" t="s">
        <v>146</v>
      </c>
      <c r="E291" s="264" t="s">
        <v>33</v>
      </c>
      <c r="F291" s="265" t="s">
        <v>227</v>
      </c>
      <c r="H291" s="266">
        <v>5.8650000000000002</v>
      </c>
      <c r="L291" s="262"/>
      <c r="M291" s="267"/>
      <c r="T291" s="268"/>
      <c r="AT291" s="264" t="s">
        <v>146</v>
      </c>
      <c r="AU291" s="264" t="s">
        <v>75</v>
      </c>
      <c r="AV291" s="263" t="s">
        <v>75</v>
      </c>
      <c r="AW291" s="263" t="s">
        <v>39</v>
      </c>
      <c r="AX291" s="263" t="s">
        <v>65</v>
      </c>
      <c r="AY291" s="264" t="s">
        <v>136</v>
      </c>
    </row>
    <row r="292" spans="2:51" s="270" customFormat="1">
      <c r="B292" s="269"/>
      <c r="D292" s="257" t="s">
        <v>146</v>
      </c>
      <c r="E292" s="271" t="s">
        <v>33</v>
      </c>
      <c r="F292" s="272" t="s">
        <v>150</v>
      </c>
      <c r="H292" s="273">
        <v>5.8650000000000002</v>
      </c>
      <c r="L292" s="269"/>
      <c r="M292" s="274"/>
      <c r="T292" s="275"/>
      <c r="AT292" s="271" t="s">
        <v>146</v>
      </c>
      <c r="AU292" s="271" t="s">
        <v>75</v>
      </c>
      <c r="AV292" s="270" t="s">
        <v>142</v>
      </c>
      <c r="AW292" s="270" t="s">
        <v>39</v>
      </c>
      <c r="AX292" s="270" t="s">
        <v>73</v>
      </c>
      <c r="AY292" s="271" t="s">
        <v>136</v>
      </c>
    </row>
    <row r="293" spans="2:51" s="176" customFormat="1" ht="10.5">
      <c r="B293" s="175"/>
      <c r="D293" s="257" t="s">
        <v>169</v>
      </c>
      <c r="F293" s="276" t="s">
        <v>214</v>
      </c>
      <c r="L293" s="175"/>
      <c r="M293" s="253"/>
      <c r="T293" s="254"/>
      <c r="AU293" s="167" t="s">
        <v>75</v>
      </c>
    </row>
    <row r="294" spans="2:51" s="176" customFormat="1">
      <c r="B294" s="175"/>
      <c r="D294" s="257" t="s">
        <v>169</v>
      </c>
      <c r="F294" s="277" t="s">
        <v>147</v>
      </c>
      <c r="H294" s="278">
        <v>0</v>
      </c>
      <c r="L294" s="175"/>
      <c r="M294" s="253"/>
      <c r="T294" s="254"/>
      <c r="AU294" s="167" t="s">
        <v>75</v>
      </c>
    </row>
    <row r="295" spans="2:51" s="176" customFormat="1">
      <c r="B295" s="175"/>
      <c r="D295" s="257" t="s">
        <v>169</v>
      </c>
      <c r="F295" s="277" t="s">
        <v>164</v>
      </c>
      <c r="H295" s="278">
        <v>0</v>
      </c>
      <c r="L295" s="175"/>
      <c r="M295" s="253"/>
      <c r="T295" s="254"/>
      <c r="AU295" s="167" t="s">
        <v>75</v>
      </c>
    </row>
    <row r="296" spans="2:51" s="176" customFormat="1">
      <c r="B296" s="175"/>
      <c r="D296" s="257" t="s">
        <v>169</v>
      </c>
      <c r="F296" s="277" t="s">
        <v>193</v>
      </c>
      <c r="H296" s="278">
        <v>0</v>
      </c>
      <c r="L296" s="175"/>
      <c r="M296" s="253"/>
      <c r="T296" s="254"/>
      <c r="AU296" s="167" t="s">
        <v>75</v>
      </c>
    </row>
    <row r="297" spans="2:51" s="176" customFormat="1">
      <c r="B297" s="175"/>
      <c r="D297" s="257" t="s">
        <v>169</v>
      </c>
      <c r="F297" s="277" t="s">
        <v>194</v>
      </c>
      <c r="H297" s="278">
        <v>0</v>
      </c>
      <c r="L297" s="175"/>
      <c r="M297" s="253"/>
      <c r="T297" s="254"/>
      <c r="AU297" s="167" t="s">
        <v>75</v>
      </c>
    </row>
    <row r="298" spans="2:51" s="176" customFormat="1">
      <c r="B298" s="175"/>
      <c r="D298" s="257" t="s">
        <v>169</v>
      </c>
      <c r="F298" s="277" t="s">
        <v>33</v>
      </c>
      <c r="H298" s="278">
        <v>0</v>
      </c>
      <c r="L298" s="175"/>
      <c r="M298" s="253"/>
      <c r="T298" s="254"/>
      <c r="AU298" s="167" t="s">
        <v>75</v>
      </c>
    </row>
    <row r="299" spans="2:51" s="176" customFormat="1">
      <c r="B299" s="175"/>
      <c r="D299" s="257" t="s">
        <v>169</v>
      </c>
      <c r="F299" s="277" t="s">
        <v>195</v>
      </c>
      <c r="H299" s="278">
        <v>0.83</v>
      </c>
      <c r="L299" s="175"/>
      <c r="M299" s="253"/>
      <c r="T299" s="254"/>
      <c r="AU299" s="167" t="s">
        <v>75</v>
      </c>
    </row>
    <row r="300" spans="2:51" s="176" customFormat="1">
      <c r="B300" s="175"/>
      <c r="D300" s="257" t="s">
        <v>169</v>
      </c>
      <c r="F300" s="277" t="s">
        <v>196</v>
      </c>
      <c r="H300" s="278">
        <v>1.7</v>
      </c>
      <c r="L300" s="175"/>
      <c r="M300" s="253"/>
      <c r="T300" s="254"/>
      <c r="AU300" s="167" t="s">
        <v>75</v>
      </c>
    </row>
    <row r="301" spans="2:51" s="176" customFormat="1">
      <c r="B301" s="175"/>
      <c r="D301" s="257" t="s">
        <v>169</v>
      </c>
      <c r="F301" s="277" t="s">
        <v>197</v>
      </c>
      <c r="H301" s="278">
        <v>0</v>
      </c>
      <c r="L301" s="175"/>
      <c r="M301" s="253"/>
      <c r="T301" s="254"/>
      <c r="AU301" s="167" t="s">
        <v>75</v>
      </c>
    </row>
    <row r="302" spans="2:51" s="176" customFormat="1">
      <c r="B302" s="175"/>
      <c r="D302" s="257" t="s">
        <v>169</v>
      </c>
      <c r="F302" s="277" t="s">
        <v>198</v>
      </c>
      <c r="H302" s="278">
        <v>2.4209999999999998</v>
      </c>
      <c r="L302" s="175"/>
      <c r="M302" s="253"/>
      <c r="T302" s="254"/>
      <c r="AU302" s="167" t="s">
        <v>75</v>
      </c>
    </row>
    <row r="303" spans="2:51" s="176" customFormat="1">
      <c r="B303" s="175"/>
      <c r="D303" s="257" t="s">
        <v>169</v>
      </c>
      <c r="F303" s="277" t="s">
        <v>199</v>
      </c>
      <c r="H303" s="278">
        <v>1.006</v>
      </c>
      <c r="L303" s="175"/>
      <c r="M303" s="253"/>
      <c r="T303" s="254"/>
      <c r="AU303" s="167" t="s">
        <v>75</v>
      </c>
    </row>
    <row r="304" spans="2:51" s="176" customFormat="1">
      <c r="B304" s="175"/>
      <c r="D304" s="257" t="s">
        <v>169</v>
      </c>
      <c r="F304" s="277" t="s">
        <v>33</v>
      </c>
      <c r="H304" s="278">
        <v>0</v>
      </c>
      <c r="L304" s="175"/>
      <c r="M304" s="253"/>
      <c r="T304" s="254"/>
      <c r="AU304" s="167" t="s">
        <v>75</v>
      </c>
    </row>
    <row r="305" spans="2:47" s="176" customFormat="1">
      <c r="B305" s="175"/>
      <c r="D305" s="257" t="s">
        <v>169</v>
      </c>
      <c r="F305" s="277" t="s">
        <v>200</v>
      </c>
      <c r="H305" s="278">
        <v>0</v>
      </c>
      <c r="L305" s="175"/>
      <c r="M305" s="253"/>
      <c r="T305" s="254"/>
      <c r="AU305" s="167" t="s">
        <v>75</v>
      </c>
    </row>
    <row r="306" spans="2:47" s="176" customFormat="1">
      <c r="B306" s="175"/>
      <c r="D306" s="257" t="s">
        <v>169</v>
      </c>
      <c r="F306" s="277" t="s">
        <v>201</v>
      </c>
      <c r="H306" s="278">
        <v>8.7999999999999995E-2</v>
      </c>
      <c r="L306" s="175"/>
      <c r="M306" s="253"/>
      <c r="T306" s="254"/>
      <c r="AU306" s="167" t="s">
        <v>75</v>
      </c>
    </row>
    <row r="307" spans="2:47" s="176" customFormat="1">
      <c r="B307" s="175"/>
      <c r="D307" s="257" t="s">
        <v>169</v>
      </c>
      <c r="F307" s="277" t="s">
        <v>202</v>
      </c>
      <c r="H307" s="278">
        <v>5.6000000000000001E-2</v>
      </c>
      <c r="L307" s="175"/>
      <c r="M307" s="253"/>
      <c r="T307" s="254"/>
      <c r="AU307" s="167" t="s">
        <v>75</v>
      </c>
    </row>
    <row r="308" spans="2:47" s="176" customFormat="1">
      <c r="B308" s="175"/>
      <c r="D308" s="257" t="s">
        <v>169</v>
      </c>
      <c r="F308" s="277" t="s">
        <v>203</v>
      </c>
      <c r="H308" s="278">
        <v>0.20300000000000001</v>
      </c>
      <c r="L308" s="175"/>
      <c r="M308" s="253"/>
      <c r="T308" s="254"/>
      <c r="AU308" s="167" t="s">
        <v>75</v>
      </c>
    </row>
    <row r="309" spans="2:47" s="176" customFormat="1">
      <c r="B309" s="175"/>
      <c r="D309" s="257" t="s">
        <v>169</v>
      </c>
      <c r="F309" s="277" t="s">
        <v>33</v>
      </c>
      <c r="H309" s="278">
        <v>0</v>
      </c>
      <c r="L309" s="175"/>
      <c r="M309" s="253"/>
      <c r="T309" s="254"/>
      <c r="AU309" s="167" t="s">
        <v>75</v>
      </c>
    </row>
    <row r="310" spans="2:47" s="176" customFormat="1">
      <c r="B310" s="175"/>
      <c r="D310" s="257" t="s">
        <v>169</v>
      </c>
      <c r="F310" s="277" t="s">
        <v>204</v>
      </c>
      <c r="H310" s="278">
        <v>7.0000000000000007E-2</v>
      </c>
      <c r="L310" s="175"/>
      <c r="M310" s="253"/>
      <c r="T310" s="254"/>
      <c r="AU310" s="167" t="s">
        <v>75</v>
      </c>
    </row>
    <row r="311" spans="2:47" s="176" customFormat="1">
      <c r="B311" s="175"/>
      <c r="D311" s="257" t="s">
        <v>169</v>
      </c>
      <c r="F311" s="277" t="s">
        <v>202</v>
      </c>
      <c r="H311" s="278">
        <v>5.6000000000000001E-2</v>
      </c>
      <c r="L311" s="175"/>
      <c r="M311" s="253"/>
      <c r="T311" s="254"/>
      <c r="AU311" s="167" t="s">
        <v>75</v>
      </c>
    </row>
    <row r="312" spans="2:47" s="176" customFormat="1">
      <c r="B312" s="175"/>
      <c r="D312" s="257" t="s">
        <v>169</v>
      </c>
      <c r="F312" s="277" t="s">
        <v>203</v>
      </c>
      <c r="H312" s="278">
        <v>0.20300000000000001</v>
      </c>
      <c r="L312" s="175"/>
      <c r="M312" s="253"/>
      <c r="T312" s="254"/>
      <c r="AU312" s="167" t="s">
        <v>75</v>
      </c>
    </row>
    <row r="313" spans="2:47" s="176" customFormat="1">
      <c r="B313" s="175"/>
      <c r="D313" s="257" t="s">
        <v>169</v>
      </c>
      <c r="F313" s="277" t="s">
        <v>33</v>
      </c>
      <c r="H313" s="278">
        <v>0</v>
      </c>
      <c r="L313" s="175"/>
      <c r="M313" s="253"/>
      <c r="T313" s="254"/>
      <c r="AU313" s="167" t="s">
        <v>75</v>
      </c>
    </row>
    <row r="314" spans="2:47" s="176" customFormat="1">
      <c r="B314" s="175"/>
      <c r="D314" s="257" t="s">
        <v>169</v>
      </c>
      <c r="F314" s="277" t="s">
        <v>202</v>
      </c>
      <c r="H314" s="278">
        <v>5.6000000000000001E-2</v>
      </c>
      <c r="L314" s="175"/>
      <c r="M314" s="253"/>
      <c r="T314" s="254"/>
      <c r="AU314" s="167" t="s">
        <v>75</v>
      </c>
    </row>
    <row r="315" spans="2:47" s="176" customFormat="1">
      <c r="B315" s="175"/>
      <c r="D315" s="257" t="s">
        <v>169</v>
      </c>
      <c r="F315" s="277" t="s">
        <v>202</v>
      </c>
      <c r="H315" s="278">
        <v>5.6000000000000001E-2</v>
      </c>
      <c r="L315" s="175"/>
      <c r="M315" s="253"/>
      <c r="T315" s="254"/>
      <c r="AU315" s="167" t="s">
        <v>75</v>
      </c>
    </row>
    <row r="316" spans="2:47" s="176" customFormat="1">
      <c r="B316" s="175"/>
      <c r="D316" s="257" t="s">
        <v>169</v>
      </c>
      <c r="F316" s="277" t="s">
        <v>203</v>
      </c>
      <c r="H316" s="278">
        <v>0.20300000000000001</v>
      </c>
      <c r="L316" s="175"/>
      <c r="M316" s="253"/>
      <c r="T316" s="254"/>
      <c r="AU316" s="167" t="s">
        <v>75</v>
      </c>
    </row>
    <row r="317" spans="2:47" s="176" customFormat="1">
      <c r="B317" s="175"/>
      <c r="D317" s="257" t="s">
        <v>169</v>
      </c>
      <c r="F317" s="277" t="s">
        <v>33</v>
      </c>
      <c r="H317" s="278">
        <v>0</v>
      </c>
      <c r="L317" s="175"/>
      <c r="M317" s="253"/>
      <c r="T317" s="254"/>
      <c r="AU317" s="167" t="s">
        <v>75</v>
      </c>
    </row>
    <row r="318" spans="2:47" s="176" customFormat="1">
      <c r="B318" s="175"/>
      <c r="D318" s="257" t="s">
        <v>169</v>
      </c>
      <c r="F318" s="277" t="s">
        <v>197</v>
      </c>
      <c r="H318" s="278">
        <v>0</v>
      </c>
      <c r="L318" s="175"/>
      <c r="M318" s="253"/>
      <c r="T318" s="254"/>
      <c r="AU318" s="167" t="s">
        <v>75</v>
      </c>
    </row>
    <row r="319" spans="2:47" s="176" customFormat="1">
      <c r="B319" s="175"/>
      <c r="D319" s="257" t="s">
        <v>169</v>
      </c>
      <c r="F319" s="277" t="s">
        <v>205</v>
      </c>
      <c r="H319" s="278">
        <v>0.78400000000000003</v>
      </c>
      <c r="L319" s="175"/>
      <c r="M319" s="253"/>
      <c r="T319" s="254"/>
      <c r="AU319" s="167" t="s">
        <v>75</v>
      </c>
    </row>
    <row r="320" spans="2:47" s="176" customFormat="1">
      <c r="B320" s="175"/>
      <c r="D320" s="257" t="s">
        <v>169</v>
      </c>
      <c r="F320" s="277" t="s">
        <v>206</v>
      </c>
      <c r="H320" s="278">
        <v>0.72799999999999998</v>
      </c>
      <c r="L320" s="175"/>
      <c r="M320" s="253"/>
      <c r="T320" s="254"/>
      <c r="AU320" s="167" t="s">
        <v>75</v>
      </c>
    </row>
    <row r="321" spans="2:65" s="176" customFormat="1">
      <c r="B321" s="175"/>
      <c r="D321" s="257" t="s">
        <v>169</v>
      </c>
      <c r="F321" s="277" t="s">
        <v>33</v>
      </c>
      <c r="H321" s="278">
        <v>0</v>
      </c>
      <c r="L321" s="175"/>
      <c r="M321" s="253"/>
      <c r="T321" s="254"/>
      <c r="AU321" s="167" t="s">
        <v>75</v>
      </c>
    </row>
    <row r="322" spans="2:65" s="176" customFormat="1">
      <c r="B322" s="175"/>
      <c r="D322" s="257" t="s">
        <v>169</v>
      </c>
      <c r="F322" s="277" t="s">
        <v>205</v>
      </c>
      <c r="H322" s="278">
        <v>0.78400000000000003</v>
      </c>
      <c r="L322" s="175"/>
      <c r="M322" s="253"/>
      <c r="T322" s="254"/>
      <c r="AU322" s="167" t="s">
        <v>75</v>
      </c>
    </row>
    <row r="323" spans="2:65" s="176" customFormat="1">
      <c r="B323" s="175"/>
      <c r="D323" s="257" t="s">
        <v>169</v>
      </c>
      <c r="F323" s="277" t="s">
        <v>206</v>
      </c>
      <c r="H323" s="278">
        <v>0.72799999999999998</v>
      </c>
      <c r="L323" s="175"/>
      <c r="M323" s="253"/>
      <c r="T323" s="254"/>
      <c r="AU323" s="167" t="s">
        <v>75</v>
      </c>
    </row>
    <row r="324" spans="2:65" s="176" customFormat="1">
      <c r="B324" s="175"/>
      <c r="D324" s="257" t="s">
        <v>169</v>
      </c>
      <c r="F324" s="277" t="s">
        <v>207</v>
      </c>
      <c r="H324" s="278">
        <v>9.9719999999999995</v>
      </c>
      <c r="L324" s="175"/>
      <c r="M324" s="253"/>
      <c r="T324" s="254"/>
      <c r="AU324" s="167" t="s">
        <v>75</v>
      </c>
    </row>
    <row r="325" spans="2:65" s="176" customFormat="1" ht="10.5">
      <c r="B325" s="175"/>
      <c r="D325" s="257" t="s">
        <v>169</v>
      </c>
      <c r="F325" s="276" t="s">
        <v>215</v>
      </c>
      <c r="L325" s="175"/>
      <c r="M325" s="253"/>
      <c r="T325" s="254"/>
      <c r="AU325" s="167" t="s">
        <v>75</v>
      </c>
    </row>
    <row r="326" spans="2:65" s="176" customFormat="1">
      <c r="B326" s="175"/>
      <c r="D326" s="257" t="s">
        <v>169</v>
      </c>
      <c r="F326" s="277" t="s">
        <v>208</v>
      </c>
      <c r="H326" s="278">
        <v>0</v>
      </c>
      <c r="L326" s="175"/>
      <c r="M326" s="253"/>
      <c r="T326" s="254"/>
      <c r="AU326" s="167" t="s">
        <v>75</v>
      </c>
    </row>
    <row r="327" spans="2:65" s="176" customFormat="1">
      <c r="B327" s="175"/>
      <c r="D327" s="257" t="s">
        <v>169</v>
      </c>
      <c r="F327" s="277" t="s">
        <v>209</v>
      </c>
      <c r="H327" s="278">
        <v>0</v>
      </c>
      <c r="L327" s="175"/>
      <c r="M327" s="253"/>
      <c r="T327" s="254"/>
      <c r="AU327" s="167" t="s">
        <v>75</v>
      </c>
    </row>
    <row r="328" spans="2:65" s="176" customFormat="1">
      <c r="B328" s="175"/>
      <c r="D328" s="257" t="s">
        <v>169</v>
      </c>
      <c r="F328" s="277" t="s">
        <v>210</v>
      </c>
      <c r="H328" s="278">
        <v>43.7</v>
      </c>
      <c r="L328" s="175"/>
      <c r="M328" s="253"/>
      <c r="T328" s="254"/>
      <c r="AU328" s="167" t="s">
        <v>75</v>
      </c>
    </row>
    <row r="329" spans="2:65" s="176" customFormat="1">
      <c r="B329" s="175"/>
      <c r="D329" s="257" t="s">
        <v>169</v>
      </c>
      <c r="F329" s="277" t="s">
        <v>211</v>
      </c>
      <c r="H329" s="278">
        <v>8.0500000000000007</v>
      </c>
      <c r="L329" s="175"/>
      <c r="M329" s="253"/>
      <c r="T329" s="254"/>
      <c r="AU329" s="167" t="s">
        <v>75</v>
      </c>
    </row>
    <row r="330" spans="2:65" s="176" customFormat="1">
      <c r="B330" s="175"/>
      <c r="D330" s="257" t="s">
        <v>169</v>
      </c>
      <c r="F330" s="277" t="s">
        <v>212</v>
      </c>
      <c r="H330" s="278">
        <v>3.45</v>
      </c>
      <c r="L330" s="175"/>
      <c r="M330" s="253"/>
      <c r="T330" s="254"/>
      <c r="AU330" s="167" t="s">
        <v>75</v>
      </c>
    </row>
    <row r="331" spans="2:65" s="176" customFormat="1">
      <c r="B331" s="175"/>
      <c r="D331" s="257" t="s">
        <v>169</v>
      </c>
      <c r="F331" s="277" t="s">
        <v>207</v>
      </c>
      <c r="H331" s="278">
        <v>55.2</v>
      </c>
      <c r="L331" s="175"/>
      <c r="M331" s="253"/>
      <c r="T331" s="254"/>
      <c r="AU331" s="167" t="s">
        <v>75</v>
      </c>
    </row>
    <row r="332" spans="2:65" s="176" customFormat="1" ht="24.25" customHeight="1">
      <c r="B332" s="175"/>
      <c r="C332" s="239" t="s">
        <v>228</v>
      </c>
      <c r="D332" s="239" t="s">
        <v>138</v>
      </c>
      <c r="E332" s="240" t="s">
        <v>229</v>
      </c>
      <c r="F332" s="241" t="s">
        <v>230</v>
      </c>
      <c r="G332" s="242" t="s">
        <v>96</v>
      </c>
      <c r="H332" s="243">
        <v>13.686</v>
      </c>
      <c r="I332" s="244"/>
      <c r="J332" s="244">
        <f>ROUND(I332*H332,2)</f>
        <v>0</v>
      </c>
      <c r="K332" s="241" t="s">
        <v>141</v>
      </c>
      <c r="L332" s="175"/>
      <c r="M332" s="245" t="s">
        <v>33</v>
      </c>
      <c r="N332" s="246" t="s">
        <v>49</v>
      </c>
      <c r="O332" s="247">
        <v>2.3490000000000002</v>
      </c>
      <c r="P332" s="247">
        <f>O332*H332</f>
        <v>32.148414000000002</v>
      </c>
      <c r="Q332" s="247">
        <v>0</v>
      </c>
      <c r="R332" s="247">
        <f>Q332*H332</f>
        <v>0</v>
      </c>
      <c r="S332" s="247">
        <v>0</v>
      </c>
      <c r="T332" s="248">
        <f>S332*H332</f>
        <v>0</v>
      </c>
      <c r="AR332" s="249" t="s">
        <v>142</v>
      </c>
      <c r="AT332" s="249" t="s">
        <v>138</v>
      </c>
      <c r="AU332" s="249" t="s">
        <v>75</v>
      </c>
      <c r="AY332" s="167" t="s">
        <v>136</v>
      </c>
      <c r="BE332" s="250">
        <f>IF(N332="základní",J332,0)</f>
        <v>0</v>
      </c>
      <c r="BF332" s="250">
        <f>IF(N332="snížená",J332,0)</f>
        <v>0</v>
      </c>
      <c r="BG332" s="250">
        <f>IF(N332="zákl. přenesená",J332,0)</f>
        <v>0</v>
      </c>
      <c r="BH332" s="250">
        <f>IF(N332="sníž. přenesená",J332,0)</f>
        <v>0</v>
      </c>
      <c r="BI332" s="250">
        <f>IF(N332="nulová",J332,0)</f>
        <v>0</v>
      </c>
      <c r="BJ332" s="167" t="s">
        <v>73</v>
      </c>
      <c r="BK332" s="250">
        <f>ROUND(I332*H332,2)</f>
        <v>0</v>
      </c>
      <c r="BL332" s="167" t="s">
        <v>142</v>
      </c>
      <c r="BM332" s="249" t="s">
        <v>231</v>
      </c>
    </row>
    <row r="333" spans="2:65" s="176" customFormat="1">
      <c r="B333" s="175"/>
      <c r="D333" s="251" t="s">
        <v>144</v>
      </c>
      <c r="F333" s="252" t="s">
        <v>232</v>
      </c>
      <c r="L333" s="175"/>
      <c r="M333" s="253"/>
      <c r="T333" s="254"/>
      <c r="AT333" s="167" t="s">
        <v>144</v>
      </c>
      <c r="AU333" s="167" t="s">
        <v>75</v>
      </c>
    </row>
    <row r="334" spans="2:65" s="256" customFormat="1">
      <c r="B334" s="255"/>
      <c r="D334" s="257" t="s">
        <v>146</v>
      </c>
      <c r="E334" s="258" t="s">
        <v>33</v>
      </c>
      <c r="F334" s="259" t="s">
        <v>147</v>
      </c>
      <c r="H334" s="258" t="s">
        <v>33</v>
      </c>
      <c r="L334" s="255"/>
      <c r="M334" s="260"/>
      <c r="T334" s="261"/>
      <c r="AT334" s="258" t="s">
        <v>146</v>
      </c>
      <c r="AU334" s="258" t="s">
        <v>75</v>
      </c>
      <c r="AV334" s="256" t="s">
        <v>73</v>
      </c>
      <c r="AW334" s="256" t="s">
        <v>39</v>
      </c>
      <c r="AX334" s="256" t="s">
        <v>65</v>
      </c>
      <c r="AY334" s="258" t="s">
        <v>136</v>
      </c>
    </row>
    <row r="335" spans="2:65" s="256" customFormat="1">
      <c r="B335" s="255"/>
      <c r="D335" s="257" t="s">
        <v>146</v>
      </c>
      <c r="E335" s="258" t="s">
        <v>33</v>
      </c>
      <c r="F335" s="259" t="s">
        <v>164</v>
      </c>
      <c r="H335" s="258" t="s">
        <v>33</v>
      </c>
      <c r="L335" s="255"/>
      <c r="M335" s="260"/>
      <c r="T335" s="261"/>
      <c r="AT335" s="258" t="s">
        <v>146</v>
      </c>
      <c r="AU335" s="258" t="s">
        <v>75</v>
      </c>
      <c r="AV335" s="256" t="s">
        <v>73</v>
      </c>
      <c r="AW335" s="256" t="s">
        <v>39</v>
      </c>
      <c r="AX335" s="256" t="s">
        <v>65</v>
      </c>
      <c r="AY335" s="258" t="s">
        <v>136</v>
      </c>
    </row>
    <row r="336" spans="2:65" s="256" customFormat="1">
      <c r="B336" s="255"/>
      <c r="D336" s="257" t="s">
        <v>146</v>
      </c>
      <c r="E336" s="258" t="s">
        <v>33</v>
      </c>
      <c r="F336" s="259" t="s">
        <v>193</v>
      </c>
      <c r="H336" s="258" t="s">
        <v>33</v>
      </c>
      <c r="L336" s="255"/>
      <c r="M336" s="260"/>
      <c r="T336" s="261"/>
      <c r="AT336" s="258" t="s">
        <v>146</v>
      </c>
      <c r="AU336" s="258" t="s">
        <v>75</v>
      </c>
      <c r="AV336" s="256" t="s">
        <v>73</v>
      </c>
      <c r="AW336" s="256" t="s">
        <v>39</v>
      </c>
      <c r="AX336" s="256" t="s">
        <v>65</v>
      </c>
      <c r="AY336" s="258" t="s">
        <v>136</v>
      </c>
    </row>
    <row r="337" spans="2:51" s="263" customFormat="1">
      <c r="B337" s="262"/>
      <c r="D337" s="257" t="s">
        <v>146</v>
      </c>
      <c r="E337" s="264" t="s">
        <v>33</v>
      </c>
      <c r="F337" s="265" t="s">
        <v>233</v>
      </c>
      <c r="H337" s="266">
        <v>13.686</v>
      </c>
      <c r="L337" s="262"/>
      <c r="M337" s="267"/>
      <c r="T337" s="268"/>
      <c r="AT337" s="264" t="s">
        <v>146</v>
      </c>
      <c r="AU337" s="264" t="s">
        <v>75</v>
      </c>
      <c r="AV337" s="263" t="s">
        <v>75</v>
      </c>
      <c r="AW337" s="263" t="s">
        <v>39</v>
      </c>
      <c r="AX337" s="263" t="s">
        <v>65</v>
      </c>
      <c r="AY337" s="264" t="s">
        <v>136</v>
      </c>
    </row>
    <row r="338" spans="2:51" s="270" customFormat="1">
      <c r="B338" s="269"/>
      <c r="D338" s="257" t="s">
        <v>146</v>
      </c>
      <c r="E338" s="271" t="s">
        <v>33</v>
      </c>
      <c r="F338" s="272" t="s">
        <v>150</v>
      </c>
      <c r="H338" s="273">
        <v>13.686</v>
      </c>
      <c r="L338" s="269"/>
      <c r="M338" s="274"/>
      <c r="T338" s="275"/>
      <c r="AT338" s="271" t="s">
        <v>146</v>
      </c>
      <c r="AU338" s="271" t="s">
        <v>75</v>
      </c>
      <c r="AV338" s="270" t="s">
        <v>142</v>
      </c>
      <c r="AW338" s="270" t="s">
        <v>39</v>
      </c>
      <c r="AX338" s="270" t="s">
        <v>73</v>
      </c>
      <c r="AY338" s="271" t="s">
        <v>136</v>
      </c>
    </row>
    <row r="339" spans="2:51" s="176" customFormat="1" ht="10.5">
      <c r="B339" s="175"/>
      <c r="D339" s="257" t="s">
        <v>169</v>
      </c>
      <c r="F339" s="276" t="s">
        <v>214</v>
      </c>
      <c r="L339" s="175"/>
      <c r="M339" s="253"/>
      <c r="T339" s="254"/>
      <c r="AU339" s="167" t="s">
        <v>75</v>
      </c>
    </row>
    <row r="340" spans="2:51" s="176" customFormat="1">
      <c r="B340" s="175"/>
      <c r="D340" s="257" t="s">
        <v>169</v>
      </c>
      <c r="F340" s="277" t="s">
        <v>147</v>
      </c>
      <c r="H340" s="278">
        <v>0</v>
      </c>
      <c r="L340" s="175"/>
      <c r="M340" s="253"/>
      <c r="T340" s="254"/>
      <c r="AU340" s="167" t="s">
        <v>75</v>
      </c>
    </row>
    <row r="341" spans="2:51" s="176" customFormat="1">
      <c r="B341" s="175"/>
      <c r="D341" s="257" t="s">
        <v>169</v>
      </c>
      <c r="F341" s="277" t="s">
        <v>164</v>
      </c>
      <c r="H341" s="278">
        <v>0</v>
      </c>
      <c r="L341" s="175"/>
      <c r="M341" s="253"/>
      <c r="T341" s="254"/>
      <c r="AU341" s="167" t="s">
        <v>75</v>
      </c>
    </row>
    <row r="342" spans="2:51" s="176" customFormat="1">
      <c r="B342" s="175"/>
      <c r="D342" s="257" t="s">
        <v>169</v>
      </c>
      <c r="F342" s="277" t="s">
        <v>193</v>
      </c>
      <c r="H342" s="278">
        <v>0</v>
      </c>
      <c r="L342" s="175"/>
      <c r="M342" s="253"/>
      <c r="T342" s="254"/>
      <c r="AU342" s="167" t="s">
        <v>75</v>
      </c>
    </row>
    <row r="343" spans="2:51" s="176" customFormat="1">
      <c r="B343" s="175"/>
      <c r="D343" s="257" t="s">
        <v>169</v>
      </c>
      <c r="F343" s="277" t="s">
        <v>194</v>
      </c>
      <c r="H343" s="278">
        <v>0</v>
      </c>
      <c r="L343" s="175"/>
      <c r="M343" s="253"/>
      <c r="T343" s="254"/>
      <c r="AU343" s="167" t="s">
        <v>75</v>
      </c>
    </row>
    <row r="344" spans="2:51" s="176" customFormat="1">
      <c r="B344" s="175"/>
      <c r="D344" s="257" t="s">
        <v>169</v>
      </c>
      <c r="F344" s="277" t="s">
        <v>33</v>
      </c>
      <c r="H344" s="278">
        <v>0</v>
      </c>
      <c r="L344" s="175"/>
      <c r="M344" s="253"/>
      <c r="T344" s="254"/>
      <c r="AU344" s="167" t="s">
        <v>75</v>
      </c>
    </row>
    <row r="345" spans="2:51" s="176" customFormat="1">
      <c r="B345" s="175"/>
      <c r="D345" s="257" t="s">
        <v>169</v>
      </c>
      <c r="F345" s="277" t="s">
        <v>195</v>
      </c>
      <c r="H345" s="278">
        <v>0.83</v>
      </c>
      <c r="L345" s="175"/>
      <c r="M345" s="253"/>
      <c r="T345" s="254"/>
      <c r="AU345" s="167" t="s">
        <v>75</v>
      </c>
    </row>
    <row r="346" spans="2:51" s="176" customFormat="1">
      <c r="B346" s="175"/>
      <c r="D346" s="257" t="s">
        <v>169</v>
      </c>
      <c r="F346" s="277" t="s">
        <v>196</v>
      </c>
      <c r="H346" s="278">
        <v>1.7</v>
      </c>
      <c r="L346" s="175"/>
      <c r="M346" s="253"/>
      <c r="T346" s="254"/>
      <c r="AU346" s="167" t="s">
        <v>75</v>
      </c>
    </row>
    <row r="347" spans="2:51" s="176" customFormat="1">
      <c r="B347" s="175"/>
      <c r="D347" s="257" t="s">
        <v>169</v>
      </c>
      <c r="F347" s="277" t="s">
        <v>197</v>
      </c>
      <c r="H347" s="278">
        <v>0</v>
      </c>
      <c r="L347" s="175"/>
      <c r="M347" s="253"/>
      <c r="T347" s="254"/>
      <c r="AU347" s="167" t="s">
        <v>75</v>
      </c>
    </row>
    <row r="348" spans="2:51" s="176" customFormat="1">
      <c r="B348" s="175"/>
      <c r="D348" s="257" t="s">
        <v>169</v>
      </c>
      <c r="F348" s="277" t="s">
        <v>198</v>
      </c>
      <c r="H348" s="278">
        <v>2.4209999999999998</v>
      </c>
      <c r="L348" s="175"/>
      <c r="M348" s="253"/>
      <c r="T348" s="254"/>
      <c r="AU348" s="167" t="s">
        <v>75</v>
      </c>
    </row>
    <row r="349" spans="2:51" s="176" customFormat="1">
      <c r="B349" s="175"/>
      <c r="D349" s="257" t="s">
        <v>169</v>
      </c>
      <c r="F349" s="277" t="s">
        <v>199</v>
      </c>
      <c r="H349" s="278">
        <v>1.006</v>
      </c>
      <c r="L349" s="175"/>
      <c r="M349" s="253"/>
      <c r="T349" s="254"/>
      <c r="AU349" s="167" t="s">
        <v>75</v>
      </c>
    </row>
    <row r="350" spans="2:51" s="176" customFormat="1">
      <c r="B350" s="175"/>
      <c r="D350" s="257" t="s">
        <v>169</v>
      </c>
      <c r="F350" s="277" t="s">
        <v>33</v>
      </c>
      <c r="H350" s="278">
        <v>0</v>
      </c>
      <c r="L350" s="175"/>
      <c r="M350" s="253"/>
      <c r="T350" s="254"/>
      <c r="AU350" s="167" t="s">
        <v>75</v>
      </c>
    </row>
    <row r="351" spans="2:51" s="176" customFormat="1">
      <c r="B351" s="175"/>
      <c r="D351" s="257" t="s">
        <v>169</v>
      </c>
      <c r="F351" s="277" t="s">
        <v>200</v>
      </c>
      <c r="H351" s="278">
        <v>0</v>
      </c>
      <c r="L351" s="175"/>
      <c r="M351" s="253"/>
      <c r="T351" s="254"/>
      <c r="AU351" s="167" t="s">
        <v>75</v>
      </c>
    </row>
    <row r="352" spans="2:51" s="176" customFormat="1">
      <c r="B352" s="175"/>
      <c r="D352" s="257" t="s">
        <v>169</v>
      </c>
      <c r="F352" s="277" t="s">
        <v>201</v>
      </c>
      <c r="H352" s="278">
        <v>8.7999999999999995E-2</v>
      </c>
      <c r="L352" s="175"/>
      <c r="M352" s="253"/>
      <c r="T352" s="254"/>
      <c r="AU352" s="167" t="s">
        <v>75</v>
      </c>
    </row>
    <row r="353" spans="2:47" s="176" customFormat="1">
      <c r="B353" s="175"/>
      <c r="D353" s="257" t="s">
        <v>169</v>
      </c>
      <c r="F353" s="277" t="s">
        <v>202</v>
      </c>
      <c r="H353" s="278">
        <v>5.6000000000000001E-2</v>
      </c>
      <c r="L353" s="175"/>
      <c r="M353" s="253"/>
      <c r="T353" s="254"/>
      <c r="AU353" s="167" t="s">
        <v>75</v>
      </c>
    </row>
    <row r="354" spans="2:47" s="176" customFormat="1">
      <c r="B354" s="175"/>
      <c r="D354" s="257" t="s">
        <v>169</v>
      </c>
      <c r="F354" s="277" t="s">
        <v>203</v>
      </c>
      <c r="H354" s="278">
        <v>0.20300000000000001</v>
      </c>
      <c r="L354" s="175"/>
      <c r="M354" s="253"/>
      <c r="T354" s="254"/>
      <c r="AU354" s="167" t="s">
        <v>75</v>
      </c>
    </row>
    <row r="355" spans="2:47" s="176" customFormat="1">
      <c r="B355" s="175"/>
      <c r="D355" s="257" t="s">
        <v>169</v>
      </c>
      <c r="F355" s="277" t="s">
        <v>33</v>
      </c>
      <c r="H355" s="278">
        <v>0</v>
      </c>
      <c r="L355" s="175"/>
      <c r="M355" s="253"/>
      <c r="T355" s="254"/>
      <c r="AU355" s="167" t="s">
        <v>75</v>
      </c>
    </row>
    <row r="356" spans="2:47" s="176" customFormat="1">
      <c r="B356" s="175"/>
      <c r="D356" s="257" t="s">
        <v>169</v>
      </c>
      <c r="F356" s="277" t="s">
        <v>204</v>
      </c>
      <c r="H356" s="278">
        <v>7.0000000000000007E-2</v>
      </c>
      <c r="L356" s="175"/>
      <c r="M356" s="253"/>
      <c r="T356" s="254"/>
      <c r="AU356" s="167" t="s">
        <v>75</v>
      </c>
    </row>
    <row r="357" spans="2:47" s="176" customFormat="1">
      <c r="B357" s="175"/>
      <c r="D357" s="257" t="s">
        <v>169</v>
      </c>
      <c r="F357" s="277" t="s">
        <v>202</v>
      </c>
      <c r="H357" s="278">
        <v>5.6000000000000001E-2</v>
      </c>
      <c r="L357" s="175"/>
      <c r="M357" s="253"/>
      <c r="T357" s="254"/>
      <c r="AU357" s="167" t="s">
        <v>75</v>
      </c>
    </row>
    <row r="358" spans="2:47" s="176" customFormat="1">
      <c r="B358" s="175"/>
      <c r="D358" s="257" t="s">
        <v>169</v>
      </c>
      <c r="F358" s="277" t="s">
        <v>203</v>
      </c>
      <c r="H358" s="278">
        <v>0.20300000000000001</v>
      </c>
      <c r="L358" s="175"/>
      <c r="M358" s="253"/>
      <c r="T358" s="254"/>
      <c r="AU358" s="167" t="s">
        <v>75</v>
      </c>
    </row>
    <row r="359" spans="2:47" s="176" customFormat="1">
      <c r="B359" s="175"/>
      <c r="D359" s="257" t="s">
        <v>169</v>
      </c>
      <c r="F359" s="277" t="s">
        <v>33</v>
      </c>
      <c r="H359" s="278">
        <v>0</v>
      </c>
      <c r="L359" s="175"/>
      <c r="M359" s="253"/>
      <c r="T359" s="254"/>
      <c r="AU359" s="167" t="s">
        <v>75</v>
      </c>
    </row>
    <row r="360" spans="2:47" s="176" customFormat="1">
      <c r="B360" s="175"/>
      <c r="D360" s="257" t="s">
        <v>169</v>
      </c>
      <c r="F360" s="277" t="s">
        <v>202</v>
      </c>
      <c r="H360" s="278">
        <v>5.6000000000000001E-2</v>
      </c>
      <c r="L360" s="175"/>
      <c r="M360" s="253"/>
      <c r="T360" s="254"/>
      <c r="AU360" s="167" t="s">
        <v>75</v>
      </c>
    </row>
    <row r="361" spans="2:47" s="176" customFormat="1">
      <c r="B361" s="175"/>
      <c r="D361" s="257" t="s">
        <v>169</v>
      </c>
      <c r="F361" s="277" t="s">
        <v>202</v>
      </c>
      <c r="H361" s="278">
        <v>5.6000000000000001E-2</v>
      </c>
      <c r="L361" s="175"/>
      <c r="M361" s="253"/>
      <c r="T361" s="254"/>
      <c r="AU361" s="167" t="s">
        <v>75</v>
      </c>
    </row>
    <row r="362" spans="2:47" s="176" customFormat="1">
      <c r="B362" s="175"/>
      <c r="D362" s="257" t="s">
        <v>169</v>
      </c>
      <c r="F362" s="277" t="s">
        <v>203</v>
      </c>
      <c r="H362" s="278">
        <v>0.20300000000000001</v>
      </c>
      <c r="L362" s="175"/>
      <c r="M362" s="253"/>
      <c r="T362" s="254"/>
      <c r="AU362" s="167" t="s">
        <v>75</v>
      </c>
    </row>
    <row r="363" spans="2:47" s="176" customFormat="1">
      <c r="B363" s="175"/>
      <c r="D363" s="257" t="s">
        <v>169</v>
      </c>
      <c r="F363" s="277" t="s">
        <v>33</v>
      </c>
      <c r="H363" s="278">
        <v>0</v>
      </c>
      <c r="L363" s="175"/>
      <c r="M363" s="253"/>
      <c r="T363" s="254"/>
      <c r="AU363" s="167" t="s">
        <v>75</v>
      </c>
    </row>
    <row r="364" spans="2:47" s="176" customFormat="1">
      <c r="B364" s="175"/>
      <c r="D364" s="257" t="s">
        <v>169</v>
      </c>
      <c r="F364" s="277" t="s">
        <v>197</v>
      </c>
      <c r="H364" s="278">
        <v>0</v>
      </c>
      <c r="L364" s="175"/>
      <c r="M364" s="253"/>
      <c r="T364" s="254"/>
      <c r="AU364" s="167" t="s">
        <v>75</v>
      </c>
    </row>
    <row r="365" spans="2:47" s="176" customFormat="1">
      <c r="B365" s="175"/>
      <c r="D365" s="257" t="s">
        <v>169</v>
      </c>
      <c r="F365" s="277" t="s">
        <v>205</v>
      </c>
      <c r="H365" s="278">
        <v>0.78400000000000003</v>
      </c>
      <c r="L365" s="175"/>
      <c r="M365" s="253"/>
      <c r="T365" s="254"/>
      <c r="AU365" s="167" t="s">
        <v>75</v>
      </c>
    </row>
    <row r="366" spans="2:47" s="176" customFormat="1">
      <c r="B366" s="175"/>
      <c r="D366" s="257" t="s">
        <v>169</v>
      </c>
      <c r="F366" s="277" t="s">
        <v>206</v>
      </c>
      <c r="H366" s="278">
        <v>0.72799999999999998</v>
      </c>
      <c r="L366" s="175"/>
      <c r="M366" s="253"/>
      <c r="T366" s="254"/>
      <c r="AU366" s="167" t="s">
        <v>75</v>
      </c>
    </row>
    <row r="367" spans="2:47" s="176" customFormat="1">
      <c r="B367" s="175"/>
      <c r="D367" s="257" t="s">
        <v>169</v>
      </c>
      <c r="F367" s="277" t="s">
        <v>33</v>
      </c>
      <c r="H367" s="278">
        <v>0</v>
      </c>
      <c r="L367" s="175"/>
      <c r="M367" s="253"/>
      <c r="T367" s="254"/>
      <c r="AU367" s="167" t="s">
        <v>75</v>
      </c>
    </row>
    <row r="368" spans="2:47" s="176" customFormat="1">
      <c r="B368" s="175"/>
      <c r="D368" s="257" t="s">
        <v>169</v>
      </c>
      <c r="F368" s="277" t="s">
        <v>205</v>
      </c>
      <c r="H368" s="278">
        <v>0.78400000000000003</v>
      </c>
      <c r="L368" s="175"/>
      <c r="M368" s="253"/>
      <c r="T368" s="254"/>
      <c r="AU368" s="167" t="s">
        <v>75</v>
      </c>
    </row>
    <row r="369" spans="2:65" s="176" customFormat="1">
      <c r="B369" s="175"/>
      <c r="D369" s="257" t="s">
        <v>169</v>
      </c>
      <c r="F369" s="277" t="s">
        <v>206</v>
      </c>
      <c r="H369" s="278">
        <v>0.72799999999999998</v>
      </c>
      <c r="L369" s="175"/>
      <c r="M369" s="253"/>
      <c r="T369" s="254"/>
      <c r="AU369" s="167" t="s">
        <v>75</v>
      </c>
    </row>
    <row r="370" spans="2:65" s="176" customFormat="1">
      <c r="B370" s="175"/>
      <c r="D370" s="257" t="s">
        <v>169</v>
      </c>
      <c r="F370" s="277" t="s">
        <v>207</v>
      </c>
      <c r="H370" s="278">
        <v>9.9719999999999995</v>
      </c>
      <c r="L370" s="175"/>
      <c r="M370" s="253"/>
      <c r="T370" s="254"/>
      <c r="AU370" s="167" t="s">
        <v>75</v>
      </c>
    </row>
    <row r="371" spans="2:65" s="176" customFormat="1" ht="10.5">
      <c r="B371" s="175"/>
      <c r="D371" s="257" t="s">
        <v>169</v>
      </c>
      <c r="F371" s="276" t="s">
        <v>215</v>
      </c>
      <c r="L371" s="175"/>
      <c r="M371" s="253"/>
      <c r="T371" s="254"/>
      <c r="AU371" s="167" t="s">
        <v>75</v>
      </c>
    </row>
    <row r="372" spans="2:65" s="176" customFormat="1">
      <c r="B372" s="175"/>
      <c r="D372" s="257" t="s">
        <v>169</v>
      </c>
      <c r="F372" s="277" t="s">
        <v>208</v>
      </c>
      <c r="H372" s="278">
        <v>0</v>
      </c>
      <c r="L372" s="175"/>
      <c r="M372" s="253"/>
      <c r="T372" s="254"/>
      <c r="AU372" s="167" t="s">
        <v>75</v>
      </c>
    </row>
    <row r="373" spans="2:65" s="176" customFormat="1">
      <c r="B373" s="175"/>
      <c r="D373" s="257" t="s">
        <v>169</v>
      </c>
      <c r="F373" s="277" t="s">
        <v>209</v>
      </c>
      <c r="H373" s="278">
        <v>0</v>
      </c>
      <c r="L373" s="175"/>
      <c r="M373" s="253"/>
      <c r="T373" s="254"/>
      <c r="AU373" s="167" t="s">
        <v>75</v>
      </c>
    </row>
    <row r="374" spans="2:65" s="176" customFormat="1">
      <c r="B374" s="175"/>
      <c r="D374" s="257" t="s">
        <v>169</v>
      </c>
      <c r="F374" s="277" t="s">
        <v>210</v>
      </c>
      <c r="H374" s="278">
        <v>43.7</v>
      </c>
      <c r="L374" s="175"/>
      <c r="M374" s="253"/>
      <c r="T374" s="254"/>
      <c r="AU374" s="167" t="s">
        <v>75</v>
      </c>
    </row>
    <row r="375" spans="2:65" s="176" customFormat="1">
      <c r="B375" s="175"/>
      <c r="D375" s="257" t="s">
        <v>169</v>
      </c>
      <c r="F375" s="277" t="s">
        <v>211</v>
      </c>
      <c r="H375" s="278">
        <v>8.0500000000000007</v>
      </c>
      <c r="L375" s="175"/>
      <c r="M375" s="253"/>
      <c r="T375" s="254"/>
      <c r="AU375" s="167" t="s">
        <v>75</v>
      </c>
    </row>
    <row r="376" spans="2:65" s="176" customFormat="1">
      <c r="B376" s="175"/>
      <c r="D376" s="257" t="s">
        <v>169</v>
      </c>
      <c r="F376" s="277" t="s">
        <v>212</v>
      </c>
      <c r="H376" s="278">
        <v>3.45</v>
      </c>
      <c r="L376" s="175"/>
      <c r="M376" s="253"/>
      <c r="T376" s="254"/>
      <c r="AU376" s="167" t="s">
        <v>75</v>
      </c>
    </row>
    <row r="377" spans="2:65" s="176" customFormat="1">
      <c r="B377" s="175"/>
      <c r="D377" s="257" t="s">
        <v>169</v>
      </c>
      <c r="F377" s="277" t="s">
        <v>207</v>
      </c>
      <c r="H377" s="278">
        <v>55.2</v>
      </c>
      <c r="L377" s="175"/>
      <c r="M377" s="253"/>
      <c r="T377" s="254"/>
      <c r="AU377" s="167" t="s">
        <v>75</v>
      </c>
    </row>
    <row r="378" spans="2:65" s="176" customFormat="1" ht="37.75" customHeight="1">
      <c r="B378" s="175"/>
      <c r="C378" s="239" t="s">
        <v>234</v>
      </c>
      <c r="D378" s="239" t="s">
        <v>138</v>
      </c>
      <c r="E378" s="240" t="s">
        <v>235</v>
      </c>
      <c r="F378" s="241" t="s">
        <v>236</v>
      </c>
      <c r="G378" s="242" t="s">
        <v>96</v>
      </c>
      <c r="H378" s="243">
        <v>1165.5160000000001</v>
      </c>
      <c r="I378" s="244"/>
      <c r="J378" s="244">
        <f>ROUND(I378*H378,2)</f>
        <v>0</v>
      </c>
      <c r="K378" s="241" t="s">
        <v>141</v>
      </c>
      <c r="L378" s="175"/>
      <c r="M378" s="245" t="s">
        <v>33</v>
      </c>
      <c r="N378" s="246" t="s">
        <v>49</v>
      </c>
      <c r="O378" s="247">
        <v>4.5999999999999999E-2</v>
      </c>
      <c r="P378" s="247">
        <f>O378*H378</f>
        <v>53.613736000000003</v>
      </c>
      <c r="Q378" s="247">
        <v>0</v>
      </c>
      <c r="R378" s="247">
        <f>Q378*H378</f>
        <v>0</v>
      </c>
      <c r="S378" s="247">
        <v>0</v>
      </c>
      <c r="T378" s="248">
        <f>S378*H378</f>
        <v>0</v>
      </c>
      <c r="AR378" s="249" t="s">
        <v>142</v>
      </c>
      <c r="AT378" s="249" t="s">
        <v>138</v>
      </c>
      <c r="AU378" s="249" t="s">
        <v>75</v>
      </c>
      <c r="AY378" s="167" t="s">
        <v>136</v>
      </c>
      <c r="BE378" s="250">
        <f>IF(N378="základní",J378,0)</f>
        <v>0</v>
      </c>
      <c r="BF378" s="250">
        <f>IF(N378="snížená",J378,0)</f>
        <v>0</v>
      </c>
      <c r="BG378" s="250">
        <f>IF(N378="zákl. přenesená",J378,0)</f>
        <v>0</v>
      </c>
      <c r="BH378" s="250">
        <f>IF(N378="sníž. přenesená",J378,0)</f>
        <v>0</v>
      </c>
      <c r="BI378" s="250">
        <f>IF(N378="nulová",J378,0)</f>
        <v>0</v>
      </c>
      <c r="BJ378" s="167" t="s">
        <v>73</v>
      </c>
      <c r="BK378" s="250">
        <f>ROUND(I378*H378,2)</f>
        <v>0</v>
      </c>
      <c r="BL378" s="167" t="s">
        <v>142</v>
      </c>
      <c r="BM378" s="249" t="s">
        <v>237</v>
      </c>
    </row>
    <row r="379" spans="2:65" s="176" customFormat="1">
      <c r="B379" s="175"/>
      <c r="D379" s="251" t="s">
        <v>144</v>
      </c>
      <c r="F379" s="252" t="s">
        <v>238</v>
      </c>
      <c r="L379" s="175"/>
      <c r="M379" s="253"/>
      <c r="T379" s="254"/>
      <c r="AT379" s="167" t="s">
        <v>144</v>
      </c>
      <c r="AU379" s="167" t="s">
        <v>75</v>
      </c>
    </row>
    <row r="380" spans="2:65" s="256" customFormat="1">
      <c r="B380" s="255"/>
      <c r="D380" s="257" t="s">
        <v>146</v>
      </c>
      <c r="E380" s="258" t="s">
        <v>33</v>
      </c>
      <c r="F380" s="259" t="s">
        <v>147</v>
      </c>
      <c r="H380" s="258" t="s">
        <v>33</v>
      </c>
      <c r="L380" s="255"/>
      <c r="M380" s="260"/>
      <c r="T380" s="261"/>
      <c r="AT380" s="258" t="s">
        <v>146</v>
      </c>
      <c r="AU380" s="258" t="s">
        <v>75</v>
      </c>
      <c r="AV380" s="256" t="s">
        <v>73</v>
      </c>
      <c r="AW380" s="256" t="s">
        <v>39</v>
      </c>
      <c r="AX380" s="256" t="s">
        <v>65</v>
      </c>
      <c r="AY380" s="258" t="s">
        <v>136</v>
      </c>
    </row>
    <row r="381" spans="2:65" s="263" customFormat="1">
      <c r="B381" s="262"/>
      <c r="D381" s="257" t="s">
        <v>146</v>
      </c>
      <c r="E381" s="264" t="s">
        <v>33</v>
      </c>
      <c r="F381" s="265" t="s">
        <v>239</v>
      </c>
      <c r="H381" s="266">
        <v>1165.5160000000001</v>
      </c>
      <c r="L381" s="262"/>
      <c r="M381" s="267"/>
      <c r="T381" s="268"/>
      <c r="AT381" s="264" t="s">
        <v>146</v>
      </c>
      <c r="AU381" s="264" t="s">
        <v>75</v>
      </c>
      <c r="AV381" s="263" t="s">
        <v>75</v>
      </c>
      <c r="AW381" s="263" t="s">
        <v>39</v>
      </c>
      <c r="AX381" s="263" t="s">
        <v>65</v>
      </c>
      <c r="AY381" s="264" t="s">
        <v>136</v>
      </c>
    </row>
    <row r="382" spans="2:65" s="270" customFormat="1">
      <c r="B382" s="269"/>
      <c r="D382" s="257" t="s">
        <v>146</v>
      </c>
      <c r="E382" s="271" t="s">
        <v>33</v>
      </c>
      <c r="F382" s="272" t="s">
        <v>150</v>
      </c>
      <c r="H382" s="273">
        <v>1165.5160000000001</v>
      </c>
      <c r="L382" s="269"/>
      <c r="M382" s="274"/>
      <c r="T382" s="275"/>
      <c r="AT382" s="271" t="s">
        <v>146</v>
      </c>
      <c r="AU382" s="271" t="s">
        <v>75</v>
      </c>
      <c r="AV382" s="270" t="s">
        <v>142</v>
      </c>
      <c r="AW382" s="270" t="s">
        <v>39</v>
      </c>
      <c r="AX382" s="270" t="s">
        <v>73</v>
      </c>
      <c r="AY382" s="271" t="s">
        <v>136</v>
      </c>
    </row>
    <row r="383" spans="2:65" s="176" customFormat="1" ht="10.5">
      <c r="B383" s="175"/>
      <c r="D383" s="257" t="s">
        <v>169</v>
      </c>
      <c r="F383" s="276" t="s">
        <v>214</v>
      </c>
      <c r="L383" s="175"/>
      <c r="M383" s="253"/>
      <c r="T383" s="254"/>
      <c r="AU383" s="167" t="s">
        <v>75</v>
      </c>
    </row>
    <row r="384" spans="2:65" s="176" customFormat="1">
      <c r="B384" s="175"/>
      <c r="D384" s="257" t="s">
        <v>169</v>
      </c>
      <c r="F384" s="277" t="s">
        <v>147</v>
      </c>
      <c r="H384" s="278">
        <v>0</v>
      </c>
      <c r="L384" s="175"/>
      <c r="M384" s="253"/>
      <c r="T384" s="254"/>
      <c r="AU384" s="167" t="s">
        <v>75</v>
      </c>
    </row>
    <row r="385" spans="2:47" s="176" customFormat="1">
      <c r="B385" s="175"/>
      <c r="D385" s="257" t="s">
        <v>169</v>
      </c>
      <c r="F385" s="277" t="s">
        <v>164</v>
      </c>
      <c r="H385" s="278">
        <v>0</v>
      </c>
      <c r="L385" s="175"/>
      <c r="M385" s="253"/>
      <c r="T385" s="254"/>
      <c r="AU385" s="167" t="s">
        <v>75</v>
      </c>
    </row>
    <row r="386" spans="2:47" s="176" customFormat="1">
      <c r="B386" s="175"/>
      <c r="D386" s="257" t="s">
        <v>169</v>
      </c>
      <c r="F386" s="277" t="s">
        <v>193</v>
      </c>
      <c r="H386" s="278">
        <v>0</v>
      </c>
      <c r="L386" s="175"/>
      <c r="M386" s="253"/>
      <c r="T386" s="254"/>
      <c r="AU386" s="167" t="s">
        <v>75</v>
      </c>
    </row>
    <row r="387" spans="2:47" s="176" customFormat="1">
      <c r="B387" s="175"/>
      <c r="D387" s="257" t="s">
        <v>169</v>
      </c>
      <c r="F387" s="277" t="s">
        <v>194</v>
      </c>
      <c r="H387" s="278">
        <v>0</v>
      </c>
      <c r="L387" s="175"/>
      <c r="M387" s="253"/>
      <c r="T387" s="254"/>
      <c r="AU387" s="167" t="s">
        <v>75</v>
      </c>
    </row>
    <row r="388" spans="2:47" s="176" customFormat="1">
      <c r="B388" s="175"/>
      <c r="D388" s="257" t="s">
        <v>169</v>
      </c>
      <c r="F388" s="277" t="s">
        <v>33</v>
      </c>
      <c r="H388" s="278">
        <v>0</v>
      </c>
      <c r="L388" s="175"/>
      <c r="M388" s="253"/>
      <c r="T388" s="254"/>
      <c r="AU388" s="167" t="s">
        <v>75</v>
      </c>
    </row>
    <row r="389" spans="2:47" s="176" customFormat="1">
      <c r="B389" s="175"/>
      <c r="D389" s="257" t="s">
        <v>169</v>
      </c>
      <c r="F389" s="277" t="s">
        <v>195</v>
      </c>
      <c r="H389" s="278">
        <v>0.83</v>
      </c>
      <c r="L389" s="175"/>
      <c r="M389" s="253"/>
      <c r="T389" s="254"/>
      <c r="AU389" s="167" t="s">
        <v>75</v>
      </c>
    </row>
    <row r="390" spans="2:47" s="176" customFormat="1">
      <c r="B390" s="175"/>
      <c r="D390" s="257" t="s">
        <v>169</v>
      </c>
      <c r="F390" s="277" t="s">
        <v>196</v>
      </c>
      <c r="H390" s="278">
        <v>1.7</v>
      </c>
      <c r="L390" s="175"/>
      <c r="M390" s="253"/>
      <c r="T390" s="254"/>
      <c r="AU390" s="167" t="s">
        <v>75</v>
      </c>
    </row>
    <row r="391" spans="2:47" s="176" customFormat="1">
      <c r="B391" s="175"/>
      <c r="D391" s="257" t="s">
        <v>169</v>
      </c>
      <c r="F391" s="277" t="s">
        <v>197</v>
      </c>
      <c r="H391" s="278">
        <v>0</v>
      </c>
      <c r="L391" s="175"/>
      <c r="M391" s="253"/>
      <c r="T391" s="254"/>
      <c r="AU391" s="167" t="s">
        <v>75</v>
      </c>
    </row>
    <row r="392" spans="2:47" s="176" customFormat="1">
      <c r="B392" s="175"/>
      <c r="D392" s="257" t="s">
        <v>169</v>
      </c>
      <c r="F392" s="277" t="s">
        <v>198</v>
      </c>
      <c r="H392" s="278">
        <v>2.4209999999999998</v>
      </c>
      <c r="L392" s="175"/>
      <c r="M392" s="253"/>
      <c r="T392" s="254"/>
      <c r="AU392" s="167" t="s">
        <v>75</v>
      </c>
    </row>
    <row r="393" spans="2:47" s="176" customFormat="1">
      <c r="B393" s="175"/>
      <c r="D393" s="257" t="s">
        <v>169</v>
      </c>
      <c r="F393" s="277" t="s">
        <v>199</v>
      </c>
      <c r="H393" s="278">
        <v>1.006</v>
      </c>
      <c r="L393" s="175"/>
      <c r="M393" s="253"/>
      <c r="T393" s="254"/>
      <c r="AU393" s="167" t="s">
        <v>75</v>
      </c>
    </row>
    <row r="394" spans="2:47" s="176" customFormat="1">
      <c r="B394" s="175"/>
      <c r="D394" s="257" t="s">
        <v>169</v>
      </c>
      <c r="F394" s="277" t="s">
        <v>33</v>
      </c>
      <c r="H394" s="278">
        <v>0</v>
      </c>
      <c r="L394" s="175"/>
      <c r="M394" s="253"/>
      <c r="T394" s="254"/>
      <c r="AU394" s="167" t="s">
        <v>75</v>
      </c>
    </row>
    <row r="395" spans="2:47" s="176" customFormat="1">
      <c r="B395" s="175"/>
      <c r="D395" s="257" t="s">
        <v>169</v>
      </c>
      <c r="F395" s="277" t="s">
        <v>200</v>
      </c>
      <c r="H395" s="278">
        <v>0</v>
      </c>
      <c r="L395" s="175"/>
      <c r="M395" s="253"/>
      <c r="T395" s="254"/>
      <c r="AU395" s="167" t="s">
        <v>75</v>
      </c>
    </row>
    <row r="396" spans="2:47" s="176" customFormat="1">
      <c r="B396" s="175"/>
      <c r="D396" s="257" t="s">
        <v>169</v>
      </c>
      <c r="F396" s="277" t="s">
        <v>201</v>
      </c>
      <c r="H396" s="278">
        <v>8.7999999999999995E-2</v>
      </c>
      <c r="L396" s="175"/>
      <c r="M396" s="253"/>
      <c r="T396" s="254"/>
      <c r="AU396" s="167" t="s">
        <v>75</v>
      </c>
    </row>
    <row r="397" spans="2:47" s="176" customFormat="1">
      <c r="B397" s="175"/>
      <c r="D397" s="257" t="s">
        <v>169</v>
      </c>
      <c r="F397" s="277" t="s">
        <v>202</v>
      </c>
      <c r="H397" s="278">
        <v>5.6000000000000001E-2</v>
      </c>
      <c r="L397" s="175"/>
      <c r="M397" s="253"/>
      <c r="T397" s="254"/>
      <c r="AU397" s="167" t="s">
        <v>75</v>
      </c>
    </row>
    <row r="398" spans="2:47" s="176" customFormat="1">
      <c r="B398" s="175"/>
      <c r="D398" s="257" t="s">
        <v>169</v>
      </c>
      <c r="F398" s="277" t="s">
        <v>203</v>
      </c>
      <c r="H398" s="278">
        <v>0.20300000000000001</v>
      </c>
      <c r="L398" s="175"/>
      <c r="M398" s="253"/>
      <c r="T398" s="254"/>
      <c r="AU398" s="167" t="s">
        <v>75</v>
      </c>
    </row>
    <row r="399" spans="2:47" s="176" customFormat="1">
      <c r="B399" s="175"/>
      <c r="D399" s="257" t="s">
        <v>169</v>
      </c>
      <c r="F399" s="277" t="s">
        <v>33</v>
      </c>
      <c r="H399" s="278">
        <v>0</v>
      </c>
      <c r="L399" s="175"/>
      <c r="M399" s="253"/>
      <c r="T399" s="254"/>
      <c r="AU399" s="167" t="s">
        <v>75</v>
      </c>
    </row>
    <row r="400" spans="2:47" s="176" customFormat="1">
      <c r="B400" s="175"/>
      <c r="D400" s="257" t="s">
        <v>169</v>
      </c>
      <c r="F400" s="277" t="s">
        <v>204</v>
      </c>
      <c r="H400" s="278">
        <v>7.0000000000000007E-2</v>
      </c>
      <c r="L400" s="175"/>
      <c r="M400" s="253"/>
      <c r="T400" s="254"/>
      <c r="AU400" s="167" t="s">
        <v>75</v>
      </c>
    </row>
    <row r="401" spans="2:47" s="176" customFormat="1">
      <c r="B401" s="175"/>
      <c r="D401" s="257" t="s">
        <v>169</v>
      </c>
      <c r="F401" s="277" t="s">
        <v>202</v>
      </c>
      <c r="H401" s="278">
        <v>5.6000000000000001E-2</v>
      </c>
      <c r="L401" s="175"/>
      <c r="M401" s="253"/>
      <c r="T401" s="254"/>
      <c r="AU401" s="167" t="s">
        <v>75</v>
      </c>
    </row>
    <row r="402" spans="2:47" s="176" customFormat="1">
      <c r="B402" s="175"/>
      <c r="D402" s="257" t="s">
        <v>169</v>
      </c>
      <c r="F402" s="277" t="s">
        <v>203</v>
      </c>
      <c r="H402" s="278">
        <v>0.20300000000000001</v>
      </c>
      <c r="L402" s="175"/>
      <c r="M402" s="253"/>
      <c r="T402" s="254"/>
      <c r="AU402" s="167" t="s">
        <v>75</v>
      </c>
    </row>
    <row r="403" spans="2:47" s="176" customFormat="1">
      <c r="B403" s="175"/>
      <c r="D403" s="257" t="s">
        <v>169</v>
      </c>
      <c r="F403" s="277" t="s">
        <v>33</v>
      </c>
      <c r="H403" s="278">
        <v>0</v>
      </c>
      <c r="L403" s="175"/>
      <c r="M403" s="253"/>
      <c r="T403" s="254"/>
      <c r="AU403" s="167" t="s">
        <v>75</v>
      </c>
    </row>
    <row r="404" spans="2:47" s="176" customFormat="1">
      <c r="B404" s="175"/>
      <c r="D404" s="257" t="s">
        <v>169</v>
      </c>
      <c r="F404" s="277" t="s">
        <v>202</v>
      </c>
      <c r="H404" s="278">
        <v>5.6000000000000001E-2</v>
      </c>
      <c r="L404" s="175"/>
      <c r="M404" s="253"/>
      <c r="T404" s="254"/>
      <c r="AU404" s="167" t="s">
        <v>75</v>
      </c>
    </row>
    <row r="405" spans="2:47" s="176" customFormat="1">
      <c r="B405" s="175"/>
      <c r="D405" s="257" t="s">
        <v>169</v>
      </c>
      <c r="F405" s="277" t="s">
        <v>202</v>
      </c>
      <c r="H405" s="278">
        <v>5.6000000000000001E-2</v>
      </c>
      <c r="L405" s="175"/>
      <c r="M405" s="253"/>
      <c r="T405" s="254"/>
      <c r="AU405" s="167" t="s">
        <v>75</v>
      </c>
    </row>
    <row r="406" spans="2:47" s="176" customFormat="1">
      <c r="B406" s="175"/>
      <c r="D406" s="257" t="s">
        <v>169</v>
      </c>
      <c r="F406" s="277" t="s">
        <v>203</v>
      </c>
      <c r="H406" s="278">
        <v>0.20300000000000001</v>
      </c>
      <c r="L406" s="175"/>
      <c r="M406" s="253"/>
      <c r="T406" s="254"/>
      <c r="AU406" s="167" t="s">
        <v>75</v>
      </c>
    </row>
    <row r="407" spans="2:47" s="176" customFormat="1">
      <c r="B407" s="175"/>
      <c r="D407" s="257" t="s">
        <v>169</v>
      </c>
      <c r="F407" s="277" t="s">
        <v>33</v>
      </c>
      <c r="H407" s="278">
        <v>0</v>
      </c>
      <c r="L407" s="175"/>
      <c r="M407" s="253"/>
      <c r="T407" s="254"/>
      <c r="AU407" s="167" t="s">
        <v>75</v>
      </c>
    </row>
    <row r="408" spans="2:47" s="176" customFormat="1">
      <c r="B408" s="175"/>
      <c r="D408" s="257" t="s">
        <v>169</v>
      </c>
      <c r="F408" s="277" t="s">
        <v>197</v>
      </c>
      <c r="H408" s="278">
        <v>0</v>
      </c>
      <c r="L408" s="175"/>
      <c r="M408" s="253"/>
      <c r="T408" s="254"/>
      <c r="AU408" s="167" t="s">
        <v>75</v>
      </c>
    </row>
    <row r="409" spans="2:47" s="176" customFormat="1">
      <c r="B409" s="175"/>
      <c r="D409" s="257" t="s">
        <v>169</v>
      </c>
      <c r="F409" s="277" t="s">
        <v>205</v>
      </c>
      <c r="H409" s="278">
        <v>0.78400000000000003</v>
      </c>
      <c r="L409" s="175"/>
      <c r="M409" s="253"/>
      <c r="T409" s="254"/>
      <c r="AU409" s="167" t="s">
        <v>75</v>
      </c>
    </row>
    <row r="410" spans="2:47" s="176" customFormat="1">
      <c r="B410" s="175"/>
      <c r="D410" s="257" t="s">
        <v>169</v>
      </c>
      <c r="F410" s="277" t="s">
        <v>206</v>
      </c>
      <c r="H410" s="278">
        <v>0.72799999999999998</v>
      </c>
      <c r="L410" s="175"/>
      <c r="M410" s="253"/>
      <c r="T410" s="254"/>
      <c r="AU410" s="167" t="s">
        <v>75</v>
      </c>
    </row>
    <row r="411" spans="2:47" s="176" customFormat="1">
      <c r="B411" s="175"/>
      <c r="D411" s="257" t="s">
        <v>169</v>
      </c>
      <c r="F411" s="277" t="s">
        <v>33</v>
      </c>
      <c r="H411" s="278">
        <v>0</v>
      </c>
      <c r="L411" s="175"/>
      <c r="M411" s="253"/>
      <c r="T411" s="254"/>
      <c r="AU411" s="167" t="s">
        <v>75</v>
      </c>
    </row>
    <row r="412" spans="2:47" s="176" customFormat="1">
      <c r="B412" s="175"/>
      <c r="D412" s="257" t="s">
        <v>169</v>
      </c>
      <c r="F412" s="277" t="s">
        <v>205</v>
      </c>
      <c r="H412" s="278">
        <v>0.78400000000000003</v>
      </c>
      <c r="L412" s="175"/>
      <c r="M412" s="253"/>
      <c r="T412" s="254"/>
      <c r="AU412" s="167" t="s">
        <v>75</v>
      </c>
    </row>
    <row r="413" spans="2:47" s="176" customFormat="1">
      <c r="B413" s="175"/>
      <c r="D413" s="257" t="s">
        <v>169</v>
      </c>
      <c r="F413" s="277" t="s">
        <v>206</v>
      </c>
      <c r="H413" s="278">
        <v>0.72799999999999998</v>
      </c>
      <c r="L413" s="175"/>
      <c r="M413" s="253"/>
      <c r="T413" s="254"/>
      <c r="AU413" s="167" t="s">
        <v>75</v>
      </c>
    </row>
    <row r="414" spans="2:47" s="176" customFormat="1">
      <c r="B414" s="175"/>
      <c r="D414" s="257" t="s">
        <v>169</v>
      </c>
      <c r="F414" s="277" t="s">
        <v>207</v>
      </c>
      <c r="H414" s="278">
        <v>9.9719999999999995</v>
      </c>
      <c r="L414" s="175"/>
      <c r="M414" s="253"/>
      <c r="T414" s="254"/>
      <c r="AU414" s="167" t="s">
        <v>75</v>
      </c>
    </row>
    <row r="415" spans="2:47" s="176" customFormat="1" ht="10.5">
      <c r="B415" s="175"/>
      <c r="D415" s="257" t="s">
        <v>169</v>
      </c>
      <c r="F415" s="276" t="s">
        <v>215</v>
      </c>
      <c r="L415" s="175"/>
      <c r="M415" s="253"/>
      <c r="T415" s="254"/>
      <c r="AU415" s="167" t="s">
        <v>75</v>
      </c>
    </row>
    <row r="416" spans="2:47" s="176" customFormat="1">
      <c r="B416" s="175"/>
      <c r="D416" s="257" t="s">
        <v>169</v>
      </c>
      <c r="F416" s="277" t="s">
        <v>208</v>
      </c>
      <c r="H416" s="278">
        <v>0</v>
      </c>
      <c r="L416" s="175"/>
      <c r="M416" s="253"/>
      <c r="T416" s="254"/>
      <c r="AU416" s="167" t="s">
        <v>75</v>
      </c>
    </row>
    <row r="417" spans="2:47" s="176" customFormat="1">
      <c r="B417" s="175"/>
      <c r="D417" s="257" t="s">
        <v>169</v>
      </c>
      <c r="F417" s="277" t="s">
        <v>209</v>
      </c>
      <c r="H417" s="278">
        <v>0</v>
      </c>
      <c r="L417" s="175"/>
      <c r="M417" s="253"/>
      <c r="T417" s="254"/>
      <c r="AU417" s="167" t="s">
        <v>75</v>
      </c>
    </row>
    <row r="418" spans="2:47" s="176" customFormat="1">
      <c r="B418" s="175"/>
      <c r="D418" s="257" t="s">
        <v>169</v>
      </c>
      <c r="F418" s="277" t="s">
        <v>210</v>
      </c>
      <c r="H418" s="278">
        <v>43.7</v>
      </c>
      <c r="L418" s="175"/>
      <c r="M418" s="253"/>
      <c r="T418" s="254"/>
      <c r="AU418" s="167" t="s">
        <v>75</v>
      </c>
    </row>
    <row r="419" spans="2:47" s="176" customFormat="1">
      <c r="B419" s="175"/>
      <c r="D419" s="257" t="s">
        <v>169</v>
      </c>
      <c r="F419" s="277" t="s">
        <v>211</v>
      </c>
      <c r="H419" s="278">
        <v>8.0500000000000007</v>
      </c>
      <c r="L419" s="175"/>
      <c r="M419" s="253"/>
      <c r="T419" s="254"/>
      <c r="AU419" s="167" t="s">
        <v>75</v>
      </c>
    </row>
    <row r="420" spans="2:47" s="176" customFormat="1">
      <c r="B420" s="175"/>
      <c r="D420" s="257" t="s">
        <v>169</v>
      </c>
      <c r="F420" s="277" t="s">
        <v>212</v>
      </c>
      <c r="H420" s="278">
        <v>3.45</v>
      </c>
      <c r="L420" s="175"/>
      <c r="M420" s="253"/>
      <c r="T420" s="254"/>
      <c r="AU420" s="167" t="s">
        <v>75</v>
      </c>
    </row>
    <row r="421" spans="2:47" s="176" customFormat="1">
      <c r="B421" s="175"/>
      <c r="D421" s="257" t="s">
        <v>169</v>
      </c>
      <c r="F421" s="277" t="s">
        <v>207</v>
      </c>
      <c r="H421" s="278">
        <v>55.2</v>
      </c>
      <c r="L421" s="175"/>
      <c r="M421" s="253"/>
      <c r="T421" s="254"/>
      <c r="AU421" s="167" t="s">
        <v>75</v>
      </c>
    </row>
    <row r="422" spans="2:47" s="176" customFormat="1" ht="10.5">
      <c r="B422" s="175"/>
      <c r="D422" s="257" t="s">
        <v>169</v>
      </c>
      <c r="F422" s="276" t="s">
        <v>170</v>
      </c>
      <c r="L422" s="175"/>
      <c r="M422" s="253"/>
      <c r="T422" s="254"/>
      <c r="AU422" s="167" t="s">
        <v>75</v>
      </c>
    </row>
    <row r="423" spans="2:47" s="176" customFormat="1">
      <c r="B423" s="175"/>
      <c r="D423" s="257" t="s">
        <v>169</v>
      </c>
      <c r="F423" s="277" t="s">
        <v>147</v>
      </c>
      <c r="H423" s="278">
        <v>0</v>
      </c>
      <c r="L423" s="175"/>
      <c r="M423" s="253"/>
      <c r="T423" s="254"/>
      <c r="AU423" s="167" t="s">
        <v>75</v>
      </c>
    </row>
    <row r="424" spans="2:47" s="176" customFormat="1">
      <c r="B424" s="175"/>
      <c r="D424" s="257" t="s">
        <v>169</v>
      </c>
      <c r="F424" s="277" t="s">
        <v>164</v>
      </c>
      <c r="H424" s="278">
        <v>0</v>
      </c>
      <c r="L424" s="175"/>
      <c r="M424" s="253"/>
      <c r="T424" s="254"/>
      <c r="AU424" s="167" t="s">
        <v>75</v>
      </c>
    </row>
    <row r="425" spans="2:47" s="176" customFormat="1">
      <c r="B425" s="175"/>
      <c r="D425" s="257" t="s">
        <v>169</v>
      </c>
      <c r="F425" s="277" t="s">
        <v>165</v>
      </c>
      <c r="H425" s="278">
        <v>0</v>
      </c>
      <c r="L425" s="175"/>
      <c r="M425" s="253"/>
      <c r="T425" s="254"/>
      <c r="AU425" s="167" t="s">
        <v>75</v>
      </c>
    </row>
    <row r="426" spans="2:47" s="176" customFormat="1">
      <c r="B426" s="175"/>
      <c r="D426" s="257" t="s">
        <v>169</v>
      </c>
      <c r="F426" s="277" t="s">
        <v>166</v>
      </c>
      <c r="H426" s="278">
        <v>62.55</v>
      </c>
      <c r="L426" s="175"/>
      <c r="M426" s="253"/>
      <c r="T426" s="254"/>
      <c r="AU426" s="167" t="s">
        <v>75</v>
      </c>
    </row>
    <row r="427" spans="2:47" s="176" customFormat="1">
      <c r="B427" s="175"/>
      <c r="D427" s="257" t="s">
        <v>169</v>
      </c>
      <c r="F427" s="277" t="s">
        <v>167</v>
      </c>
      <c r="H427" s="278">
        <v>8</v>
      </c>
      <c r="L427" s="175"/>
      <c r="M427" s="253"/>
      <c r="T427" s="254"/>
      <c r="AU427" s="167" t="s">
        <v>75</v>
      </c>
    </row>
    <row r="428" spans="2:47" s="176" customFormat="1">
      <c r="B428" s="175"/>
      <c r="D428" s="257" t="s">
        <v>169</v>
      </c>
      <c r="F428" s="277" t="s">
        <v>150</v>
      </c>
      <c r="H428" s="278">
        <v>70.55</v>
      </c>
      <c r="L428" s="175"/>
      <c r="M428" s="253"/>
      <c r="T428" s="254"/>
      <c r="AU428" s="167" t="s">
        <v>75</v>
      </c>
    </row>
    <row r="429" spans="2:47" s="176" customFormat="1" ht="10.5">
      <c r="B429" s="175"/>
      <c r="D429" s="257" t="s">
        <v>169</v>
      </c>
      <c r="F429" s="276" t="s">
        <v>240</v>
      </c>
      <c r="L429" s="175"/>
      <c r="M429" s="253"/>
      <c r="T429" s="254"/>
      <c r="AU429" s="167" t="s">
        <v>75</v>
      </c>
    </row>
    <row r="430" spans="2:47" s="176" customFormat="1">
      <c r="B430" s="175"/>
      <c r="D430" s="257" t="s">
        <v>169</v>
      </c>
      <c r="F430" s="277" t="s">
        <v>147</v>
      </c>
      <c r="H430" s="278">
        <v>0</v>
      </c>
      <c r="L430" s="175"/>
      <c r="M430" s="253"/>
      <c r="T430" s="254"/>
      <c r="AU430" s="167" t="s">
        <v>75</v>
      </c>
    </row>
    <row r="431" spans="2:47" s="176" customFormat="1">
      <c r="B431" s="175"/>
      <c r="D431" s="257" t="s">
        <v>169</v>
      </c>
      <c r="F431" s="277" t="s">
        <v>148</v>
      </c>
      <c r="H431" s="278">
        <v>164.60599999999999</v>
      </c>
      <c r="L431" s="175"/>
      <c r="M431" s="253"/>
      <c r="T431" s="254"/>
      <c r="AU431" s="167" t="s">
        <v>75</v>
      </c>
    </row>
    <row r="432" spans="2:47" s="176" customFormat="1">
      <c r="B432" s="175"/>
      <c r="D432" s="257" t="s">
        <v>169</v>
      </c>
      <c r="F432" s="277" t="s">
        <v>149</v>
      </c>
      <c r="H432" s="278">
        <v>20</v>
      </c>
      <c r="L432" s="175"/>
      <c r="M432" s="253"/>
      <c r="T432" s="254"/>
      <c r="AU432" s="167" t="s">
        <v>75</v>
      </c>
    </row>
    <row r="433" spans="2:65" s="176" customFormat="1">
      <c r="B433" s="175"/>
      <c r="D433" s="257" t="s">
        <v>169</v>
      </c>
      <c r="F433" s="277" t="s">
        <v>150</v>
      </c>
      <c r="H433" s="278">
        <v>184.60599999999999</v>
      </c>
      <c r="L433" s="175"/>
      <c r="M433" s="253"/>
      <c r="T433" s="254"/>
      <c r="AU433" s="167" t="s">
        <v>75</v>
      </c>
    </row>
    <row r="434" spans="2:65" s="176" customFormat="1" ht="10.5">
      <c r="B434" s="175"/>
      <c r="D434" s="257" t="s">
        <v>169</v>
      </c>
      <c r="F434" s="276" t="s">
        <v>241</v>
      </c>
      <c r="L434" s="175"/>
      <c r="M434" s="253"/>
      <c r="T434" s="254"/>
      <c r="AU434" s="167" t="s">
        <v>75</v>
      </c>
    </row>
    <row r="435" spans="2:65" s="176" customFormat="1">
      <c r="B435" s="175"/>
      <c r="D435" s="257" t="s">
        <v>169</v>
      </c>
      <c r="F435" s="277" t="s">
        <v>147</v>
      </c>
      <c r="H435" s="278">
        <v>0</v>
      </c>
      <c r="L435" s="175"/>
      <c r="M435" s="253"/>
      <c r="T435" s="254"/>
      <c r="AU435" s="167" t="s">
        <v>75</v>
      </c>
    </row>
    <row r="436" spans="2:65" s="176" customFormat="1">
      <c r="B436" s="175"/>
      <c r="D436" s="257" t="s">
        <v>169</v>
      </c>
      <c r="F436" s="277" t="s">
        <v>155</v>
      </c>
      <c r="H436" s="278">
        <v>691.65</v>
      </c>
      <c r="L436" s="175"/>
      <c r="M436" s="253"/>
      <c r="T436" s="254"/>
      <c r="AU436" s="167" t="s">
        <v>75</v>
      </c>
    </row>
    <row r="437" spans="2:65" s="176" customFormat="1">
      <c r="B437" s="175"/>
      <c r="D437" s="257" t="s">
        <v>169</v>
      </c>
      <c r="F437" s="277" t="s">
        <v>156</v>
      </c>
      <c r="H437" s="278">
        <v>142.11000000000001</v>
      </c>
      <c r="L437" s="175"/>
      <c r="M437" s="253"/>
      <c r="T437" s="254"/>
      <c r="AU437" s="167" t="s">
        <v>75</v>
      </c>
    </row>
    <row r="438" spans="2:65" s="176" customFormat="1">
      <c r="B438" s="175"/>
      <c r="D438" s="257" t="s">
        <v>169</v>
      </c>
      <c r="F438" s="277" t="s">
        <v>157</v>
      </c>
      <c r="H438" s="278">
        <v>36.119999999999997</v>
      </c>
      <c r="L438" s="175"/>
      <c r="M438" s="253"/>
      <c r="T438" s="254"/>
      <c r="AU438" s="167" t="s">
        <v>75</v>
      </c>
    </row>
    <row r="439" spans="2:65" s="176" customFormat="1">
      <c r="B439" s="175"/>
      <c r="D439" s="257" t="s">
        <v>169</v>
      </c>
      <c r="F439" s="277" t="s">
        <v>158</v>
      </c>
      <c r="H439" s="278">
        <v>23.08</v>
      </c>
      <c r="L439" s="175"/>
      <c r="M439" s="253"/>
      <c r="T439" s="254"/>
      <c r="AU439" s="167" t="s">
        <v>75</v>
      </c>
    </row>
    <row r="440" spans="2:65" s="176" customFormat="1">
      <c r="B440" s="175"/>
      <c r="D440" s="257" t="s">
        <v>169</v>
      </c>
      <c r="F440" s="277" t="s">
        <v>150</v>
      </c>
      <c r="H440" s="278">
        <v>892.96</v>
      </c>
      <c r="L440" s="175"/>
      <c r="M440" s="253"/>
      <c r="T440" s="254"/>
      <c r="AU440" s="167" t="s">
        <v>75</v>
      </c>
    </row>
    <row r="441" spans="2:65" s="176" customFormat="1" ht="37.75" customHeight="1">
      <c r="B441" s="175"/>
      <c r="C441" s="239" t="s">
        <v>8</v>
      </c>
      <c r="D441" s="239" t="s">
        <v>138</v>
      </c>
      <c r="E441" s="240" t="s">
        <v>242</v>
      </c>
      <c r="F441" s="241" t="s">
        <v>243</v>
      </c>
      <c r="G441" s="242" t="s">
        <v>96</v>
      </c>
      <c r="H441" s="243">
        <v>47.771999999999998</v>
      </c>
      <c r="I441" s="244"/>
      <c r="J441" s="244">
        <f>ROUND(I441*H441,2)</f>
        <v>0</v>
      </c>
      <c r="K441" s="241" t="s">
        <v>141</v>
      </c>
      <c r="L441" s="175"/>
      <c r="M441" s="245" t="s">
        <v>33</v>
      </c>
      <c r="N441" s="246" t="s">
        <v>49</v>
      </c>
      <c r="O441" s="247">
        <v>5.0999999999999997E-2</v>
      </c>
      <c r="P441" s="247">
        <f>O441*H441</f>
        <v>2.436372</v>
      </c>
      <c r="Q441" s="247">
        <v>0</v>
      </c>
      <c r="R441" s="247">
        <f>Q441*H441</f>
        <v>0</v>
      </c>
      <c r="S441" s="247">
        <v>0</v>
      </c>
      <c r="T441" s="248">
        <f>S441*H441</f>
        <v>0</v>
      </c>
      <c r="AR441" s="249" t="s">
        <v>142</v>
      </c>
      <c r="AT441" s="249" t="s">
        <v>138</v>
      </c>
      <c r="AU441" s="249" t="s">
        <v>75</v>
      </c>
      <c r="AY441" s="167" t="s">
        <v>136</v>
      </c>
      <c r="BE441" s="250">
        <f>IF(N441="základní",J441,0)</f>
        <v>0</v>
      </c>
      <c r="BF441" s="250">
        <f>IF(N441="snížená",J441,0)</f>
        <v>0</v>
      </c>
      <c r="BG441" s="250">
        <f>IF(N441="zákl. přenesená",J441,0)</f>
        <v>0</v>
      </c>
      <c r="BH441" s="250">
        <f>IF(N441="sníž. přenesená",J441,0)</f>
        <v>0</v>
      </c>
      <c r="BI441" s="250">
        <f>IF(N441="nulová",J441,0)</f>
        <v>0</v>
      </c>
      <c r="BJ441" s="167" t="s">
        <v>73</v>
      </c>
      <c r="BK441" s="250">
        <f>ROUND(I441*H441,2)</f>
        <v>0</v>
      </c>
      <c r="BL441" s="167" t="s">
        <v>142</v>
      </c>
      <c r="BM441" s="249" t="s">
        <v>244</v>
      </c>
    </row>
    <row r="442" spans="2:65" s="176" customFormat="1">
      <c r="B442" s="175"/>
      <c r="D442" s="251" t="s">
        <v>144</v>
      </c>
      <c r="F442" s="252" t="s">
        <v>245</v>
      </c>
      <c r="L442" s="175"/>
      <c r="M442" s="253"/>
      <c r="T442" s="254"/>
      <c r="AT442" s="167" t="s">
        <v>144</v>
      </c>
      <c r="AU442" s="167" t="s">
        <v>75</v>
      </c>
    </row>
    <row r="443" spans="2:65" s="256" customFormat="1">
      <c r="B443" s="255"/>
      <c r="D443" s="257" t="s">
        <v>146</v>
      </c>
      <c r="E443" s="258" t="s">
        <v>33</v>
      </c>
      <c r="F443" s="259" t="s">
        <v>147</v>
      </c>
      <c r="H443" s="258" t="s">
        <v>33</v>
      </c>
      <c r="L443" s="255"/>
      <c r="M443" s="260"/>
      <c r="T443" s="261"/>
      <c r="AT443" s="258" t="s">
        <v>146</v>
      </c>
      <c r="AU443" s="258" t="s">
        <v>75</v>
      </c>
      <c r="AV443" s="256" t="s">
        <v>73</v>
      </c>
      <c r="AW443" s="256" t="s">
        <v>39</v>
      </c>
      <c r="AX443" s="256" t="s">
        <v>65</v>
      </c>
      <c r="AY443" s="258" t="s">
        <v>136</v>
      </c>
    </row>
    <row r="444" spans="2:65" s="263" customFormat="1">
      <c r="B444" s="262"/>
      <c r="D444" s="257" t="s">
        <v>146</v>
      </c>
      <c r="E444" s="264" t="s">
        <v>33</v>
      </c>
      <c r="F444" s="265" t="s">
        <v>246</v>
      </c>
      <c r="H444" s="266">
        <v>47.771999999999998</v>
      </c>
      <c r="L444" s="262"/>
      <c r="M444" s="267"/>
      <c r="T444" s="268"/>
      <c r="AT444" s="264" t="s">
        <v>146</v>
      </c>
      <c r="AU444" s="264" t="s">
        <v>75</v>
      </c>
      <c r="AV444" s="263" t="s">
        <v>75</v>
      </c>
      <c r="AW444" s="263" t="s">
        <v>39</v>
      </c>
      <c r="AX444" s="263" t="s">
        <v>65</v>
      </c>
      <c r="AY444" s="264" t="s">
        <v>136</v>
      </c>
    </row>
    <row r="445" spans="2:65" s="270" customFormat="1">
      <c r="B445" s="269"/>
      <c r="D445" s="257" t="s">
        <v>146</v>
      </c>
      <c r="E445" s="271" t="s">
        <v>33</v>
      </c>
      <c r="F445" s="272" t="s">
        <v>150</v>
      </c>
      <c r="H445" s="273">
        <v>47.771999999999998</v>
      </c>
      <c r="L445" s="269"/>
      <c r="M445" s="274"/>
      <c r="T445" s="275"/>
      <c r="AT445" s="271" t="s">
        <v>146</v>
      </c>
      <c r="AU445" s="271" t="s">
        <v>75</v>
      </c>
      <c r="AV445" s="270" t="s">
        <v>142</v>
      </c>
      <c r="AW445" s="270" t="s">
        <v>39</v>
      </c>
      <c r="AX445" s="270" t="s">
        <v>73</v>
      </c>
      <c r="AY445" s="271" t="s">
        <v>136</v>
      </c>
    </row>
    <row r="446" spans="2:65" s="176" customFormat="1" ht="10.5">
      <c r="B446" s="175"/>
      <c r="D446" s="257" t="s">
        <v>169</v>
      </c>
      <c r="F446" s="276" t="s">
        <v>214</v>
      </c>
      <c r="L446" s="175"/>
      <c r="M446" s="253"/>
      <c r="T446" s="254"/>
      <c r="AU446" s="167" t="s">
        <v>75</v>
      </c>
    </row>
    <row r="447" spans="2:65" s="176" customFormat="1">
      <c r="B447" s="175"/>
      <c r="D447" s="257" t="s">
        <v>169</v>
      </c>
      <c r="F447" s="277" t="s">
        <v>147</v>
      </c>
      <c r="H447" s="278">
        <v>0</v>
      </c>
      <c r="L447" s="175"/>
      <c r="M447" s="253"/>
      <c r="T447" s="254"/>
      <c r="AU447" s="167" t="s">
        <v>75</v>
      </c>
    </row>
    <row r="448" spans="2:65" s="176" customFormat="1">
      <c r="B448" s="175"/>
      <c r="D448" s="257" t="s">
        <v>169</v>
      </c>
      <c r="F448" s="277" t="s">
        <v>164</v>
      </c>
      <c r="H448" s="278">
        <v>0</v>
      </c>
      <c r="L448" s="175"/>
      <c r="M448" s="253"/>
      <c r="T448" s="254"/>
      <c r="AU448" s="167" t="s">
        <v>75</v>
      </c>
    </row>
    <row r="449" spans="2:47" s="176" customFormat="1">
      <c r="B449" s="175"/>
      <c r="D449" s="257" t="s">
        <v>169</v>
      </c>
      <c r="F449" s="277" t="s">
        <v>193</v>
      </c>
      <c r="H449" s="278">
        <v>0</v>
      </c>
      <c r="L449" s="175"/>
      <c r="M449" s="253"/>
      <c r="T449" s="254"/>
      <c r="AU449" s="167" t="s">
        <v>75</v>
      </c>
    </row>
    <row r="450" spans="2:47" s="176" customFormat="1">
      <c r="B450" s="175"/>
      <c r="D450" s="257" t="s">
        <v>169</v>
      </c>
      <c r="F450" s="277" t="s">
        <v>194</v>
      </c>
      <c r="H450" s="278">
        <v>0</v>
      </c>
      <c r="L450" s="175"/>
      <c r="M450" s="253"/>
      <c r="T450" s="254"/>
      <c r="AU450" s="167" t="s">
        <v>75</v>
      </c>
    </row>
    <row r="451" spans="2:47" s="176" customFormat="1">
      <c r="B451" s="175"/>
      <c r="D451" s="257" t="s">
        <v>169</v>
      </c>
      <c r="F451" s="277" t="s">
        <v>33</v>
      </c>
      <c r="H451" s="278">
        <v>0</v>
      </c>
      <c r="L451" s="175"/>
      <c r="M451" s="253"/>
      <c r="T451" s="254"/>
      <c r="AU451" s="167" t="s">
        <v>75</v>
      </c>
    </row>
    <row r="452" spans="2:47" s="176" customFormat="1">
      <c r="B452" s="175"/>
      <c r="D452" s="257" t="s">
        <v>169</v>
      </c>
      <c r="F452" s="277" t="s">
        <v>195</v>
      </c>
      <c r="H452" s="278">
        <v>0.83</v>
      </c>
      <c r="L452" s="175"/>
      <c r="M452" s="253"/>
      <c r="T452" s="254"/>
      <c r="AU452" s="167" t="s">
        <v>75</v>
      </c>
    </row>
    <row r="453" spans="2:47" s="176" customFormat="1">
      <c r="B453" s="175"/>
      <c r="D453" s="257" t="s">
        <v>169</v>
      </c>
      <c r="F453" s="277" t="s">
        <v>196</v>
      </c>
      <c r="H453" s="278">
        <v>1.7</v>
      </c>
      <c r="L453" s="175"/>
      <c r="M453" s="253"/>
      <c r="T453" s="254"/>
      <c r="AU453" s="167" t="s">
        <v>75</v>
      </c>
    </row>
    <row r="454" spans="2:47" s="176" customFormat="1">
      <c r="B454" s="175"/>
      <c r="D454" s="257" t="s">
        <v>169</v>
      </c>
      <c r="F454" s="277" t="s">
        <v>197</v>
      </c>
      <c r="H454" s="278">
        <v>0</v>
      </c>
      <c r="L454" s="175"/>
      <c r="M454" s="253"/>
      <c r="T454" s="254"/>
      <c r="AU454" s="167" t="s">
        <v>75</v>
      </c>
    </row>
    <row r="455" spans="2:47" s="176" customFormat="1">
      <c r="B455" s="175"/>
      <c r="D455" s="257" t="s">
        <v>169</v>
      </c>
      <c r="F455" s="277" t="s">
        <v>198</v>
      </c>
      <c r="H455" s="278">
        <v>2.4209999999999998</v>
      </c>
      <c r="L455" s="175"/>
      <c r="M455" s="253"/>
      <c r="T455" s="254"/>
      <c r="AU455" s="167" t="s">
        <v>75</v>
      </c>
    </row>
    <row r="456" spans="2:47" s="176" customFormat="1">
      <c r="B456" s="175"/>
      <c r="D456" s="257" t="s">
        <v>169</v>
      </c>
      <c r="F456" s="277" t="s">
        <v>199</v>
      </c>
      <c r="H456" s="278">
        <v>1.006</v>
      </c>
      <c r="L456" s="175"/>
      <c r="M456" s="253"/>
      <c r="T456" s="254"/>
      <c r="AU456" s="167" t="s">
        <v>75</v>
      </c>
    </row>
    <row r="457" spans="2:47" s="176" customFormat="1">
      <c r="B457" s="175"/>
      <c r="D457" s="257" t="s">
        <v>169</v>
      </c>
      <c r="F457" s="277" t="s">
        <v>33</v>
      </c>
      <c r="H457" s="278">
        <v>0</v>
      </c>
      <c r="L457" s="175"/>
      <c r="M457" s="253"/>
      <c r="T457" s="254"/>
      <c r="AU457" s="167" t="s">
        <v>75</v>
      </c>
    </row>
    <row r="458" spans="2:47" s="176" customFormat="1">
      <c r="B458" s="175"/>
      <c r="D458" s="257" t="s">
        <v>169</v>
      </c>
      <c r="F458" s="277" t="s">
        <v>200</v>
      </c>
      <c r="H458" s="278">
        <v>0</v>
      </c>
      <c r="L458" s="175"/>
      <c r="M458" s="253"/>
      <c r="T458" s="254"/>
      <c r="AU458" s="167" t="s">
        <v>75</v>
      </c>
    </row>
    <row r="459" spans="2:47" s="176" customFormat="1">
      <c r="B459" s="175"/>
      <c r="D459" s="257" t="s">
        <v>169</v>
      </c>
      <c r="F459" s="277" t="s">
        <v>201</v>
      </c>
      <c r="H459" s="278">
        <v>8.7999999999999995E-2</v>
      </c>
      <c r="L459" s="175"/>
      <c r="M459" s="253"/>
      <c r="T459" s="254"/>
      <c r="AU459" s="167" t="s">
        <v>75</v>
      </c>
    </row>
    <row r="460" spans="2:47" s="176" customFormat="1">
      <c r="B460" s="175"/>
      <c r="D460" s="257" t="s">
        <v>169</v>
      </c>
      <c r="F460" s="277" t="s">
        <v>202</v>
      </c>
      <c r="H460" s="278">
        <v>5.6000000000000001E-2</v>
      </c>
      <c r="L460" s="175"/>
      <c r="M460" s="253"/>
      <c r="T460" s="254"/>
      <c r="AU460" s="167" t="s">
        <v>75</v>
      </c>
    </row>
    <row r="461" spans="2:47" s="176" customFormat="1">
      <c r="B461" s="175"/>
      <c r="D461" s="257" t="s">
        <v>169</v>
      </c>
      <c r="F461" s="277" t="s">
        <v>203</v>
      </c>
      <c r="H461" s="278">
        <v>0.20300000000000001</v>
      </c>
      <c r="L461" s="175"/>
      <c r="M461" s="253"/>
      <c r="T461" s="254"/>
      <c r="AU461" s="167" t="s">
        <v>75</v>
      </c>
    </row>
    <row r="462" spans="2:47" s="176" customFormat="1">
      <c r="B462" s="175"/>
      <c r="D462" s="257" t="s">
        <v>169</v>
      </c>
      <c r="F462" s="277" t="s">
        <v>33</v>
      </c>
      <c r="H462" s="278">
        <v>0</v>
      </c>
      <c r="L462" s="175"/>
      <c r="M462" s="253"/>
      <c r="T462" s="254"/>
      <c r="AU462" s="167" t="s">
        <v>75</v>
      </c>
    </row>
    <row r="463" spans="2:47" s="176" customFormat="1">
      <c r="B463" s="175"/>
      <c r="D463" s="257" t="s">
        <v>169</v>
      </c>
      <c r="F463" s="277" t="s">
        <v>204</v>
      </c>
      <c r="H463" s="278">
        <v>7.0000000000000007E-2</v>
      </c>
      <c r="L463" s="175"/>
      <c r="M463" s="253"/>
      <c r="T463" s="254"/>
      <c r="AU463" s="167" t="s">
        <v>75</v>
      </c>
    </row>
    <row r="464" spans="2:47" s="176" customFormat="1">
      <c r="B464" s="175"/>
      <c r="D464" s="257" t="s">
        <v>169</v>
      </c>
      <c r="F464" s="277" t="s">
        <v>202</v>
      </c>
      <c r="H464" s="278">
        <v>5.6000000000000001E-2</v>
      </c>
      <c r="L464" s="175"/>
      <c r="M464" s="253"/>
      <c r="T464" s="254"/>
      <c r="AU464" s="167" t="s">
        <v>75</v>
      </c>
    </row>
    <row r="465" spans="2:47" s="176" customFormat="1">
      <c r="B465" s="175"/>
      <c r="D465" s="257" t="s">
        <v>169</v>
      </c>
      <c r="F465" s="277" t="s">
        <v>203</v>
      </c>
      <c r="H465" s="278">
        <v>0.20300000000000001</v>
      </c>
      <c r="L465" s="175"/>
      <c r="M465" s="253"/>
      <c r="T465" s="254"/>
      <c r="AU465" s="167" t="s">
        <v>75</v>
      </c>
    </row>
    <row r="466" spans="2:47" s="176" customFormat="1">
      <c r="B466" s="175"/>
      <c r="D466" s="257" t="s">
        <v>169</v>
      </c>
      <c r="F466" s="277" t="s">
        <v>33</v>
      </c>
      <c r="H466" s="278">
        <v>0</v>
      </c>
      <c r="L466" s="175"/>
      <c r="M466" s="253"/>
      <c r="T466" s="254"/>
      <c r="AU466" s="167" t="s">
        <v>75</v>
      </c>
    </row>
    <row r="467" spans="2:47" s="176" customFormat="1">
      <c r="B467" s="175"/>
      <c r="D467" s="257" t="s">
        <v>169</v>
      </c>
      <c r="F467" s="277" t="s">
        <v>202</v>
      </c>
      <c r="H467" s="278">
        <v>5.6000000000000001E-2</v>
      </c>
      <c r="L467" s="175"/>
      <c r="M467" s="253"/>
      <c r="T467" s="254"/>
      <c r="AU467" s="167" t="s">
        <v>75</v>
      </c>
    </row>
    <row r="468" spans="2:47" s="176" customFormat="1">
      <c r="B468" s="175"/>
      <c r="D468" s="257" t="s">
        <v>169</v>
      </c>
      <c r="F468" s="277" t="s">
        <v>202</v>
      </c>
      <c r="H468" s="278">
        <v>5.6000000000000001E-2</v>
      </c>
      <c r="L468" s="175"/>
      <c r="M468" s="253"/>
      <c r="T468" s="254"/>
      <c r="AU468" s="167" t="s">
        <v>75</v>
      </c>
    </row>
    <row r="469" spans="2:47" s="176" customFormat="1">
      <c r="B469" s="175"/>
      <c r="D469" s="257" t="s">
        <v>169</v>
      </c>
      <c r="F469" s="277" t="s">
        <v>203</v>
      </c>
      <c r="H469" s="278">
        <v>0.20300000000000001</v>
      </c>
      <c r="L469" s="175"/>
      <c r="M469" s="253"/>
      <c r="T469" s="254"/>
      <c r="AU469" s="167" t="s">
        <v>75</v>
      </c>
    </row>
    <row r="470" spans="2:47" s="176" customFormat="1">
      <c r="B470" s="175"/>
      <c r="D470" s="257" t="s">
        <v>169</v>
      </c>
      <c r="F470" s="277" t="s">
        <v>33</v>
      </c>
      <c r="H470" s="278">
        <v>0</v>
      </c>
      <c r="L470" s="175"/>
      <c r="M470" s="253"/>
      <c r="T470" s="254"/>
      <c r="AU470" s="167" t="s">
        <v>75</v>
      </c>
    </row>
    <row r="471" spans="2:47" s="176" customFormat="1">
      <c r="B471" s="175"/>
      <c r="D471" s="257" t="s">
        <v>169</v>
      </c>
      <c r="F471" s="277" t="s">
        <v>197</v>
      </c>
      <c r="H471" s="278">
        <v>0</v>
      </c>
      <c r="L471" s="175"/>
      <c r="M471" s="253"/>
      <c r="T471" s="254"/>
      <c r="AU471" s="167" t="s">
        <v>75</v>
      </c>
    </row>
    <row r="472" spans="2:47" s="176" customFormat="1">
      <c r="B472" s="175"/>
      <c r="D472" s="257" t="s">
        <v>169</v>
      </c>
      <c r="F472" s="277" t="s">
        <v>205</v>
      </c>
      <c r="H472" s="278">
        <v>0.78400000000000003</v>
      </c>
      <c r="L472" s="175"/>
      <c r="M472" s="253"/>
      <c r="T472" s="254"/>
      <c r="AU472" s="167" t="s">
        <v>75</v>
      </c>
    </row>
    <row r="473" spans="2:47" s="176" customFormat="1">
      <c r="B473" s="175"/>
      <c r="D473" s="257" t="s">
        <v>169</v>
      </c>
      <c r="F473" s="277" t="s">
        <v>206</v>
      </c>
      <c r="H473" s="278">
        <v>0.72799999999999998</v>
      </c>
      <c r="L473" s="175"/>
      <c r="M473" s="253"/>
      <c r="T473" s="254"/>
      <c r="AU473" s="167" t="s">
        <v>75</v>
      </c>
    </row>
    <row r="474" spans="2:47" s="176" customFormat="1">
      <c r="B474" s="175"/>
      <c r="D474" s="257" t="s">
        <v>169</v>
      </c>
      <c r="F474" s="277" t="s">
        <v>33</v>
      </c>
      <c r="H474" s="278">
        <v>0</v>
      </c>
      <c r="L474" s="175"/>
      <c r="M474" s="253"/>
      <c r="T474" s="254"/>
      <c r="AU474" s="167" t="s">
        <v>75</v>
      </c>
    </row>
    <row r="475" spans="2:47" s="176" customFormat="1">
      <c r="B475" s="175"/>
      <c r="D475" s="257" t="s">
        <v>169</v>
      </c>
      <c r="F475" s="277" t="s">
        <v>205</v>
      </c>
      <c r="H475" s="278">
        <v>0.78400000000000003</v>
      </c>
      <c r="L475" s="175"/>
      <c r="M475" s="253"/>
      <c r="T475" s="254"/>
      <c r="AU475" s="167" t="s">
        <v>75</v>
      </c>
    </row>
    <row r="476" spans="2:47" s="176" customFormat="1">
      <c r="B476" s="175"/>
      <c r="D476" s="257" t="s">
        <v>169</v>
      </c>
      <c r="F476" s="277" t="s">
        <v>206</v>
      </c>
      <c r="H476" s="278">
        <v>0.72799999999999998</v>
      </c>
      <c r="L476" s="175"/>
      <c r="M476" s="253"/>
      <c r="T476" s="254"/>
      <c r="AU476" s="167" t="s">
        <v>75</v>
      </c>
    </row>
    <row r="477" spans="2:47" s="176" customFormat="1">
      <c r="B477" s="175"/>
      <c r="D477" s="257" t="s">
        <v>169</v>
      </c>
      <c r="F477" s="277" t="s">
        <v>207</v>
      </c>
      <c r="H477" s="278">
        <v>9.9719999999999995</v>
      </c>
      <c r="L477" s="175"/>
      <c r="M477" s="253"/>
      <c r="T477" s="254"/>
      <c r="AU477" s="167" t="s">
        <v>75</v>
      </c>
    </row>
    <row r="478" spans="2:47" s="176" customFormat="1" ht="10.5">
      <c r="B478" s="175"/>
      <c r="D478" s="257" t="s">
        <v>169</v>
      </c>
      <c r="F478" s="276" t="s">
        <v>215</v>
      </c>
      <c r="L478" s="175"/>
      <c r="M478" s="253"/>
      <c r="T478" s="254"/>
      <c r="AU478" s="167" t="s">
        <v>75</v>
      </c>
    </row>
    <row r="479" spans="2:47" s="176" customFormat="1">
      <c r="B479" s="175"/>
      <c r="D479" s="257" t="s">
        <v>169</v>
      </c>
      <c r="F479" s="277" t="s">
        <v>208</v>
      </c>
      <c r="H479" s="278">
        <v>0</v>
      </c>
      <c r="L479" s="175"/>
      <c r="M479" s="253"/>
      <c r="T479" s="254"/>
      <c r="AU479" s="167" t="s">
        <v>75</v>
      </c>
    </row>
    <row r="480" spans="2:47" s="176" customFormat="1">
      <c r="B480" s="175"/>
      <c r="D480" s="257" t="s">
        <v>169</v>
      </c>
      <c r="F480" s="277" t="s">
        <v>209</v>
      </c>
      <c r="H480" s="278">
        <v>0</v>
      </c>
      <c r="L480" s="175"/>
      <c r="M480" s="253"/>
      <c r="T480" s="254"/>
      <c r="AU480" s="167" t="s">
        <v>75</v>
      </c>
    </row>
    <row r="481" spans="2:65" s="176" customFormat="1">
      <c r="B481" s="175"/>
      <c r="D481" s="257" t="s">
        <v>169</v>
      </c>
      <c r="F481" s="277" t="s">
        <v>210</v>
      </c>
      <c r="H481" s="278">
        <v>43.7</v>
      </c>
      <c r="L481" s="175"/>
      <c r="M481" s="253"/>
      <c r="T481" s="254"/>
      <c r="AU481" s="167" t="s">
        <v>75</v>
      </c>
    </row>
    <row r="482" spans="2:65" s="176" customFormat="1">
      <c r="B482" s="175"/>
      <c r="D482" s="257" t="s">
        <v>169</v>
      </c>
      <c r="F482" s="277" t="s">
        <v>211</v>
      </c>
      <c r="H482" s="278">
        <v>8.0500000000000007</v>
      </c>
      <c r="L482" s="175"/>
      <c r="M482" s="253"/>
      <c r="T482" s="254"/>
      <c r="AU482" s="167" t="s">
        <v>75</v>
      </c>
    </row>
    <row r="483" spans="2:65" s="176" customFormat="1">
      <c r="B483" s="175"/>
      <c r="D483" s="257" t="s">
        <v>169</v>
      </c>
      <c r="F483" s="277" t="s">
        <v>212</v>
      </c>
      <c r="H483" s="278">
        <v>3.45</v>
      </c>
      <c r="L483" s="175"/>
      <c r="M483" s="253"/>
      <c r="T483" s="254"/>
      <c r="AU483" s="167" t="s">
        <v>75</v>
      </c>
    </row>
    <row r="484" spans="2:65" s="176" customFormat="1">
      <c r="B484" s="175"/>
      <c r="D484" s="257" t="s">
        <v>169</v>
      </c>
      <c r="F484" s="277" t="s">
        <v>207</v>
      </c>
      <c r="H484" s="278">
        <v>55.2</v>
      </c>
      <c r="L484" s="175"/>
      <c r="M484" s="253"/>
      <c r="T484" s="254"/>
      <c r="AU484" s="167" t="s">
        <v>75</v>
      </c>
    </row>
    <row r="485" spans="2:65" s="176" customFormat="1" ht="10.5">
      <c r="B485" s="175"/>
      <c r="D485" s="257" t="s">
        <v>169</v>
      </c>
      <c r="F485" s="276" t="s">
        <v>170</v>
      </c>
      <c r="L485" s="175"/>
      <c r="M485" s="253"/>
      <c r="T485" s="254"/>
      <c r="AU485" s="167" t="s">
        <v>75</v>
      </c>
    </row>
    <row r="486" spans="2:65" s="176" customFormat="1">
      <c r="B486" s="175"/>
      <c r="D486" s="257" t="s">
        <v>169</v>
      </c>
      <c r="F486" s="277" t="s">
        <v>147</v>
      </c>
      <c r="H486" s="278">
        <v>0</v>
      </c>
      <c r="L486" s="175"/>
      <c r="M486" s="253"/>
      <c r="T486" s="254"/>
      <c r="AU486" s="167" t="s">
        <v>75</v>
      </c>
    </row>
    <row r="487" spans="2:65" s="176" customFormat="1">
      <c r="B487" s="175"/>
      <c r="D487" s="257" t="s">
        <v>169</v>
      </c>
      <c r="F487" s="277" t="s">
        <v>164</v>
      </c>
      <c r="H487" s="278">
        <v>0</v>
      </c>
      <c r="L487" s="175"/>
      <c r="M487" s="253"/>
      <c r="T487" s="254"/>
      <c r="AU487" s="167" t="s">
        <v>75</v>
      </c>
    </row>
    <row r="488" spans="2:65" s="176" customFormat="1">
      <c r="B488" s="175"/>
      <c r="D488" s="257" t="s">
        <v>169</v>
      </c>
      <c r="F488" s="277" t="s">
        <v>165</v>
      </c>
      <c r="H488" s="278">
        <v>0</v>
      </c>
      <c r="L488" s="175"/>
      <c r="M488" s="253"/>
      <c r="T488" s="254"/>
      <c r="AU488" s="167" t="s">
        <v>75</v>
      </c>
    </row>
    <row r="489" spans="2:65" s="176" customFormat="1">
      <c r="B489" s="175"/>
      <c r="D489" s="257" t="s">
        <v>169</v>
      </c>
      <c r="F489" s="277" t="s">
        <v>166</v>
      </c>
      <c r="H489" s="278">
        <v>62.55</v>
      </c>
      <c r="L489" s="175"/>
      <c r="M489" s="253"/>
      <c r="T489" s="254"/>
      <c r="AU489" s="167" t="s">
        <v>75</v>
      </c>
    </row>
    <row r="490" spans="2:65" s="176" customFormat="1">
      <c r="B490" s="175"/>
      <c r="D490" s="257" t="s">
        <v>169</v>
      </c>
      <c r="F490" s="277" t="s">
        <v>167</v>
      </c>
      <c r="H490" s="278">
        <v>8</v>
      </c>
      <c r="L490" s="175"/>
      <c r="M490" s="253"/>
      <c r="T490" s="254"/>
      <c r="AU490" s="167" t="s">
        <v>75</v>
      </c>
    </row>
    <row r="491" spans="2:65" s="176" customFormat="1">
      <c r="B491" s="175"/>
      <c r="D491" s="257" t="s">
        <v>169</v>
      </c>
      <c r="F491" s="277" t="s">
        <v>150</v>
      </c>
      <c r="H491" s="278">
        <v>70.55</v>
      </c>
      <c r="L491" s="175"/>
      <c r="M491" s="253"/>
      <c r="T491" s="254"/>
      <c r="AU491" s="167" t="s">
        <v>75</v>
      </c>
    </row>
    <row r="492" spans="2:65" s="176" customFormat="1" ht="37.75" customHeight="1">
      <c r="B492" s="175"/>
      <c r="C492" s="239" t="s">
        <v>247</v>
      </c>
      <c r="D492" s="239" t="s">
        <v>138</v>
      </c>
      <c r="E492" s="240" t="s">
        <v>248</v>
      </c>
      <c r="F492" s="241" t="s">
        <v>249</v>
      </c>
      <c r="G492" s="242" t="s">
        <v>96</v>
      </c>
      <c r="H492" s="243">
        <v>1165.5160000000001</v>
      </c>
      <c r="I492" s="244"/>
      <c r="J492" s="244">
        <f>ROUND(I492*H492,2)</f>
        <v>0</v>
      </c>
      <c r="K492" s="241" t="s">
        <v>141</v>
      </c>
      <c r="L492" s="175"/>
      <c r="M492" s="245" t="s">
        <v>33</v>
      </c>
      <c r="N492" s="246" t="s">
        <v>49</v>
      </c>
      <c r="O492" s="247">
        <v>8.6999999999999994E-2</v>
      </c>
      <c r="P492" s="247">
        <f>O492*H492</f>
        <v>101.39989199999999</v>
      </c>
      <c r="Q492" s="247">
        <v>0</v>
      </c>
      <c r="R492" s="247">
        <f>Q492*H492</f>
        <v>0</v>
      </c>
      <c r="S492" s="247">
        <v>0</v>
      </c>
      <c r="T492" s="248">
        <f>S492*H492</f>
        <v>0</v>
      </c>
      <c r="AR492" s="249" t="s">
        <v>142</v>
      </c>
      <c r="AT492" s="249" t="s">
        <v>138</v>
      </c>
      <c r="AU492" s="249" t="s">
        <v>75</v>
      </c>
      <c r="AY492" s="167" t="s">
        <v>136</v>
      </c>
      <c r="BE492" s="250">
        <f>IF(N492="základní",J492,0)</f>
        <v>0</v>
      </c>
      <c r="BF492" s="250">
        <f>IF(N492="snížená",J492,0)</f>
        <v>0</v>
      </c>
      <c r="BG492" s="250">
        <f>IF(N492="zákl. přenesená",J492,0)</f>
        <v>0</v>
      </c>
      <c r="BH492" s="250">
        <f>IF(N492="sníž. přenesená",J492,0)</f>
        <v>0</v>
      </c>
      <c r="BI492" s="250">
        <f>IF(N492="nulová",J492,0)</f>
        <v>0</v>
      </c>
      <c r="BJ492" s="167" t="s">
        <v>73</v>
      </c>
      <c r="BK492" s="250">
        <f>ROUND(I492*H492,2)</f>
        <v>0</v>
      </c>
      <c r="BL492" s="167" t="s">
        <v>142</v>
      </c>
      <c r="BM492" s="249" t="s">
        <v>250</v>
      </c>
    </row>
    <row r="493" spans="2:65" s="176" customFormat="1">
      <c r="B493" s="175"/>
      <c r="D493" s="251" t="s">
        <v>144</v>
      </c>
      <c r="F493" s="252" t="s">
        <v>251</v>
      </c>
      <c r="L493" s="175"/>
      <c r="M493" s="253"/>
      <c r="T493" s="254"/>
      <c r="AT493" s="167" t="s">
        <v>144</v>
      </c>
      <c r="AU493" s="167" t="s">
        <v>75</v>
      </c>
    </row>
    <row r="494" spans="2:65" s="256" customFormat="1">
      <c r="B494" s="255"/>
      <c r="D494" s="257" t="s">
        <v>146</v>
      </c>
      <c r="E494" s="258" t="s">
        <v>33</v>
      </c>
      <c r="F494" s="259" t="s">
        <v>147</v>
      </c>
      <c r="H494" s="258" t="s">
        <v>33</v>
      </c>
      <c r="L494" s="255"/>
      <c r="M494" s="260"/>
      <c r="T494" s="261"/>
      <c r="AT494" s="258" t="s">
        <v>146</v>
      </c>
      <c r="AU494" s="258" t="s">
        <v>75</v>
      </c>
      <c r="AV494" s="256" t="s">
        <v>73</v>
      </c>
      <c r="AW494" s="256" t="s">
        <v>39</v>
      </c>
      <c r="AX494" s="256" t="s">
        <v>65</v>
      </c>
      <c r="AY494" s="258" t="s">
        <v>136</v>
      </c>
    </row>
    <row r="495" spans="2:65" s="263" customFormat="1">
      <c r="B495" s="262"/>
      <c r="D495" s="257" t="s">
        <v>146</v>
      </c>
      <c r="E495" s="264" t="s">
        <v>33</v>
      </c>
      <c r="F495" s="265" t="s">
        <v>252</v>
      </c>
      <c r="H495" s="266">
        <v>1165.5160000000001</v>
      </c>
      <c r="L495" s="262"/>
      <c r="M495" s="267"/>
      <c r="T495" s="268"/>
      <c r="AT495" s="264" t="s">
        <v>146</v>
      </c>
      <c r="AU495" s="264" t="s">
        <v>75</v>
      </c>
      <c r="AV495" s="263" t="s">
        <v>75</v>
      </c>
      <c r="AW495" s="263" t="s">
        <v>39</v>
      </c>
      <c r="AX495" s="263" t="s">
        <v>65</v>
      </c>
      <c r="AY495" s="264" t="s">
        <v>136</v>
      </c>
    </row>
    <row r="496" spans="2:65" s="270" customFormat="1">
      <c r="B496" s="269"/>
      <c r="D496" s="257" t="s">
        <v>146</v>
      </c>
      <c r="E496" s="271" t="s">
        <v>33</v>
      </c>
      <c r="F496" s="272" t="s">
        <v>150</v>
      </c>
      <c r="H496" s="273">
        <v>1165.5160000000001</v>
      </c>
      <c r="L496" s="269"/>
      <c r="M496" s="274"/>
      <c r="T496" s="275"/>
      <c r="AT496" s="271" t="s">
        <v>146</v>
      </c>
      <c r="AU496" s="271" t="s">
        <v>75</v>
      </c>
      <c r="AV496" s="270" t="s">
        <v>142</v>
      </c>
      <c r="AW496" s="270" t="s">
        <v>39</v>
      </c>
      <c r="AX496" s="270" t="s">
        <v>73</v>
      </c>
      <c r="AY496" s="271" t="s">
        <v>136</v>
      </c>
    </row>
    <row r="497" spans="2:47" s="176" customFormat="1" ht="10.5">
      <c r="B497" s="175"/>
      <c r="D497" s="257" t="s">
        <v>169</v>
      </c>
      <c r="F497" s="276" t="s">
        <v>214</v>
      </c>
      <c r="L497" s="175"/>
      <c r="M497" s="253"/>
      <c r="T497" s="254"/>
      <c r="AU497" s="167" t="s">
        <v>75</v>
      </c>
    </row>
    <row r="498" spans="2:47" s="176" customFormat="1">
      <c r="B498" s="175"/>
      <c r="D498" s="257" t="s">
        <v>169</v>
      </c>
      <c r="F498" s="277" t="s">
        <v>147</v>
      </c>
      <c r="H498" s="278">
        <v>0</v>
      </c>
      <c r="L498" s="175"/>
      <c r="M498" s="253"/>
      <c r="T498" s="254"/>
      <c r="AU498" s="167" t="s">
        <v>75</v>
      </c>
    </row>
    <row r="499" spans="2:47" s="176" customFormat="1">
      <c r="B499" s="175"/>
      <c r="D499" s="257" t="s">
        <v>169</v>
      </c>
      <c r="F499" s="277" t="s">
        <v>164</v>
      </c>
      <c r="H499" s="278">
        <v>0</v>
      </c>
      <c r="L499" s="175"/>
      <c r="M499" s="253"/>
      <c r="T499" s="254"/>
      <c r="AU499" s="167" t="s">
        <v>75</v>
      </c>
    </row>
    <row r="500" spans="2:47" s="176" customFormat="1">
      <c r="B500" s="175"/>
      <c r="D500" s="257" t="s">
        <v>169</v>
      </c>
      <c r="F500" s="277" t="s">
        <v>193</v>
      </c>
      <c r="H500" s="278">
        <v>0</v>
      </c>
      <c r="L500" s="175"/>
      <c r="M500" s="253"/>
      <c r="T500" s="254"/>
      <c r="AU500" s="167" t="s">
        <v>75</v>
      </c>
    </row>
    <row r="501" spans="2:47" s="176" customFormat="1">
      <c r="B501" s="175"/>
      <c r="D501" s="257" t="s">
        <v>169</v>
      </c>
      <c r="F501" s="277" t="s">
        <v>194</v>
      </c>
      <c r="H501" s="278">
        <v>0</v>
      </c>
      <c r="L501" s="175"/>
      <c r="M501" s="253"/>
      <c r="T501" s="254"/>
      <c r="AU501" s="167" t="s">
        <v>75</v>
      </c>
    </row>
    <row r="502" spans="2:47" s="176" customFormat="1">
      <c r="B502" s="175"/>
      <c r="D502" s="257" t="s">
        <v>169</v>
      </c>
      <c r="F502" s="277" t="s">
        <v>33</v>
      </c>
      <c r="H502" s="278">
        <v>0</v>
      </c>
      <c r="L502" s="175"/>
      <c r="M502" s="253"/>
      <c r="T502" s="254"/>
      <c r="AU502" s="167" t="s">
        <v>75</v>
      </c>
    </row>
    <row r="503" spans="2:47" s="176" customFormat="1">
      <c r="B503" s="175"/>
      <c r="D503" s="257" t="s">
        <v>169</v>
      </c>
      <c r="F503" s="277" t="s">
        <v>195</v>
      </c>
      <c r="H503" s="278">
        <v>0.83</v>
      </c>
      <c r="L503" s="175"/>
      <c r="M503" s="253"/>
      <c r="T503" s="254"/>
      <c r="AU503" s="167" t="s">
        <v>75</v>
      </c>
    </row>
    <row r="504" spans="2:47" s="176" customFormat="1">
      <c r="B504" s="175"/>
      <c r="D504" s="257" t="s">
        <v>169</v>
      </c>
      <c r="F504" s="277" t="s">
        <v>196</v>
      </c>
      <c r="H504" s="278">
        <v>1.7</v>
      </c>
      <c r="L504" s="175"/>
      <c r="M504" s="253"/>
      <c r="T504" s="254"/>
      <c r="AU504" s="167" t="s">
        <v>75</v>
      </c>
    </row>
    <row r="505" spans="2:47" s="176" customFormat="1">
      <c r="B505" s="175"/>
      <c r="D505" s="257" t="s">
        <v>169</v>
      </c>
      <c r="F505" s="277" t="s">
        <v>197</v>
      </c>
      <c r="H505" s="278">
        <v>0</v>
      </c>
      <c r="L505" s="175"/>
      <c r="M505" s="253"/>
      <c r="T505" s="254"/>
      <c r="AU505" s="167" t="s">
        <v>75</v>
      </c>
    </row>
    <row r="506" spans="2:47" s="176" customFormat="1">
      <c r="B506" s="175"/>
      <c r="D506" s="257" t="s">
        <v>169</v>
      </c>
      <c r="F506" s="277" t="s">
        <v>198</v>
      </c>
      <c r="H506" s="278">
        <v>2.4209999999999998</v>
      </c>
      <c r="L506" s="175"/>
      <c r="M506" s="253"/>
      <c r="T506" s="254"/>
      <c r="AU506" s="167" t="s">
        <v>75</v>
      </c>
    </row>
    <row r="507" spans="2:47" s="176" customFormat="1">
      <c r="B507" s="175"/>
      <c r="D507" s="257" t="s">
        <v>169</v>
      </c>
      <c r="F507" s="277" t="s">
        <v>199</v>
      </c>
      <c r="H507" s="278">
        <v>1.006</v>
      </c>
      <c r="L507" s="175"/>
      <c r="M507" s="253"/>
      <c r="T507" s="254"/>
      <c r="AU507" s="167" t="s">
        <v>75</v>
      </c>
    </row>
    <row r="508" spans="2:47" s="176" customFormat="1">
      <c r="B508" s="175"/>
      <c r="D508" s="257" t="s">
        <v>169</v>
      </c>
      <c r="F508" s="277" t="s">
        <v>33</v>
      </c>
      <c r="H508" s="278">
        <v>0</v>
      </c>
      <c r="L508" s="175"/>
      <c r="M508" s="253"/>
      <c r="T508" s="254"/>
      <c r="AU508" s="167" t="s">
        <v>75</v>
      </c>
    </row>
    <row r="509" spans="2:47" s="176" customFormat="1">
      <c r="B509" s="175"/>
      <c r="D509" s="257" t="s">
        <v>169</v>
      </c>
      <c r="F509" s="277" t="s">
        <v>200</v>
      </c>
      <c r="H509" s="278">
        <v>0</v>
      </c>
      <c r="L509" s="175"/>
      <c r="M509" s="253"/>
      <c r="T509" s="254"/>
      <c r="AU509" s="167" t="s">
        <v>75</v>
      </c>
    </row>
    <row r="510" spans="2:47" s="176" customFormat="1">
      <c r="B510" s="175"/>
      <c r="D510" s="257" t="s">
        <v>169</v>
      </c>
      <c r="F510" s="277" t="s">
        <v>201</v>
      </c>
      <c r="H510" s="278">
        <v>8.7999999999999995E-2</v>
      </c>
      <c r="L510" s="175"/>
      <c r="M510" s="253"/>
      <c r="T510" s="254"/>
      <c r="AU510" s="167" t="s">
        <v>75</v>
      </c>
    </row>
    <row r="511" spans="2:47" s="176" customFormat="1">
      <c r="B511" s="175"/>
      <c r="D511" s="257" t="s">
        <v>169</v>
      </c>
      <c r="F511" s="277" t="s">
        <v>202</v>
      </c>
      <c r="H511" s="278">
        <v>5.6000000000000001E-2</v>
      </c>
      <c r="L511" s="175"/>
      <c r="M511" s="253"/>
      <c r="T511" s="254"/>
      <c r="AU511" s="167" t="s">
        <v>75</v>
      </c>
    </row>
    <row r="512" spans="2:47" s="176" customFormat="1">
      <c r="B512" s="175"/>
      <c r="D512" s="257" t="s">
        <v>169</v>
      </c>
      <c r="F512" s="277" t="s">
        <v>203</v>
      </c>
      <c r="H512" s="278">
        <v>0.20300000000000001</v>
      </c>
      <c r="L512" s="175"/>
      <c r="M512" s="253"/>
      <c r="T512" s="254"/>
      <c r="AU512" s="167" t="s">
        <v>75</v>
      </c>
    </row>
    <row r="513" spans="2:47" s="176" customFormat="1">
      <c r="B513" s="175"/>
      <c r="D513" s="257" t="s">
        <v>169</v>
      </c>
      <c r="F513" s="277" t="s">
        <v>33</v>
      </c>
      <c r="H513" s="278">
        <v>0</v>
      </c>
      <c r="L513" s="175"/>
      <c r="M513" s="253"/>
      <c r="T513" s="254"/>
      <c r="AU513" s="167" t="s">
        <v>75</v>
      </c>
    </row>
    <row r="514" spans="2:47" s="176" customFormat="1">
      <c r="B514" s="175"/>
      <c r="D514" s="257" t="s">
        <v>169</v>
      </c>
      <c r="F514" s="277" t="s">
        <v>204</v>
      </c>
      <c r="H514" s="278">
        <v>7.0000000000000007E-2</v>
      </c>
      <c r="L514" s="175"/>
      <c r="M514" s="253"/>
      <c r="T514" s="254"/>
      <c r="AU514" s="167" t="s">
        <v>75</v>
      </c>
    </row>
    <row r="515" spans="2:47" s="176" customFormat="1">
      <c r="B515" s="175"/>
      <c r="D515" s="257" t="s">
        <v>169</v>
      </c>
      <c r="F515" s="277" t="s">
        <v>202</v>
      </c>
      <c r="H515" s="278">
        <v>5.6000000000000001E-2</v>
      </c>
      <c r="L515" s="175"/>
      <c r="M515" s="253"/>
      <c r="T515" s="254"/>
      <c r="AU515" s="167" t="s">
        <v>75</v>
      </c>
    </row>
    <row r="516" spans="2:47" s="176" customFormat="1">
      <c r="B516" s="175"/>
      <c r="D516" s="257" t="s">
        <v>169</v>
      </c>
      <c r="F516" s="277" t="s">
        <v>203</v>
      </c>
      <c r="H516" s="278">
        <v>0.20300000000000001</v>
      </c>
      <c r="L516" s="175"/>
      <c r="M516" s="253"/>
      <c r="T516" s="254"/>
      <c r="AU516" s="167" t="s">
        <v>75</v>
      </c>
    </row>
    <row r="517" spans="2:47" s="176" customFormat="1">
      <c r="B517" s="175"/>
      <c r="D517" s="257" t="s">
        <v>169</v>
      </c>
      <c r="F517" s="277" t="s">
        <v>33</v>
      </c>
      <c r="H517" s="278">
        <v>0</v>
      </c>
      <c r="L517" s="175"/>
      <c r="M517" s="253"/>
      <c r="T517" s="254"/>
      <c r="AU517" s="167" t="s">
        <v>75</v>
      </c>
    </row>
    <row r="518" spans="2:47" s="176" customFormat="1">
      <c r="B518" s="175"/>
      <c r="D518" s="257" t="s">
        <v>169</v>
      </c>
      <c r="F518" s="277" t="s">
        <v>202</v>
      </c>
      <c r="H518" s="278">
        <v>5.6000000000000001E-2</v>
      </c>
      <c r="L518" s="175"/>
      <c r="M518" s="253"/>
      <c r="T518" s="254"/>
      <c r="AU518" s="167" t="s">
        <v>75</v>
      </c>
    </row>
    <row r="519" spans="2:47" s="176" customFormat="1">
      <c r="B519" s="175"/>
      <c r="D519" s="257" t="s">
        <v>169</v>
      </c>
      <c r="F519" s="277" t="s">
        <v>202</v>
      </c>
      <c r="H519" s="278">
        <v>5.6000000000000001E-2</v>
      </c>
      <c r="L519" s="175"/>
      <c r="M519" s="253"/>
      <c r="T519" s="254"/>
      <c r="AU519" s="167" t="s">
        <v>75</v>
      </c>
    </row>
    <row r="520" spans="2:47" s="176" customFormat="1">
      <c r="B520" s="175"/>
      <c r="D520" s="257" t="s">
        <v>169</v>
      </c>
      <c r="F520" s="277" t="s">
        <v>203</v>
      </c>
      <c r="H520" s="278">
        <v>0.20300000000000001</v>
      </c>
      <c r="L520" s="175"/>
      <c r="M520" s="253"/>
      <c r="T520" s="254"/>
      <c r="AU520" s="167" t="s">
        <v>75</v>
      </c>
    </row>
    <row r="521" spans="2:47" s="176" customFormat="1">
      <c r="B521" s="175"/>
      <c r="D521" s="257" t="s">
        <v>169</v>
      </c>
      <c r="F521" s="277" t="s">
        <v>33</v>
      </c>
      <c r="H521" s="278">
        <v>0</v>
      </c>
      <c r="L521" s="175"/>
      <c r="M521" s="253"/>
      <c r="T521" s="254"/>
      <c r="AU521" s="167" t="s">
        <v>75</v>
      </c>
    </row>
    <row r="522" spans="2:47" s="176" customFormat="1">
      <c r="B522" s="175"/>
      <c r="D522" s="257" t="s">
        <v>169</v>
      </c>
      <c r="F522" s="277" t="s">
        <v>197</v>
      </c>
      <c r="H522" s="278">
        <v>0</v>
      </c>
      <c r="L522" s="175"/>
      <c r="M522" s="253"/>
      <c r="T522" s="254"/>
      <c r="AU522" s="167" t="s">
        <v>75</v>
      </c>
    </row>
    <row r="523" spans="2:47" s="176" customFormat="1">
      <c r="B523" s="175"/>
      <c r="D523" s="257" t="s">
        <v>169</v>
      </c>
      <c r="F523" s="277" t="s">
        <v>205</v>
      </c>
      <c r="H523" s="278">
        <v>0.78400000000000003</v>
      </c>
      <c r="L523" s="175"/>
      <c r="M523" s="253"/>
      <c r="T523" s="254"/>
      <c r="AU523" s="167" t="s">
        <v>75</v>
      </c>
    </row>
    <row r="524" spans="2:47" s="176" customFormat="1">
      <c r="B524" s="175"/>
      <c r="D524" s="257" t="s">
        <v>169</v>
      </c>
      <c r="F524" s="277" t="s">
        <v>206</v>
      </c>
      <c r="H524" s="278">
        <v>0.72799999999999998</v>
      </c>
      <c r="L524" s="175"/>
      <c r="M524" s="253"/>
      <c r="T524" s="254"/>
      <c r="AU524" s="167" t="s">
        <v>75</v>
      </c>
    </row>
    <row r="525" spans="2:47" s="176" customFormat="1">
      <c r="B525" s="175"/>
      <c r="D525" s="257" t="s">
        <v>169</v>
      </c>
      <c r="F525" s="277" t="s">
        <v>33</v>
      </c>
      <c r="H525" s="278">
        <v>0</v>
      </c>
      <c r="L525" s="175"/>
      <c r="M525" s="253"/>
      <c r="T525" s="254"/>
      <c r="AU525" s="167" t="s">
        <v>75</v>
      </c>
    </row>
    <row r="526" spans="2:47" s="176" customFormat="1">
      <c r="B526" s="175"/>
      <c r="D526" s="257" t="s">
        <v>169</v>
      </c>
      <c r="F526" s="277" t="s">
        <v>205</v>
      </c>
      <c r="H526" s="278">
        <v>0.78400000000000003</v>
      </c>
      <c r="L526" s="175"/>
      <c r="M526" s="253"/>
      <c r="T526" s="254"/>
      <c r="AU526" s="167" t="s">
        <v>75</v>
      </c>
    </row>
    <row r="527" spans="2:47" s="176" customFormat="1">
      <c r="B527" s="175"/>
      <c r="D527" s="257" t="s">
        <v>169</v>
      </c>
      <c r="F527" s="277" t="s">
        <v>206</v>
      </c>
      <c r="H527" s="278">
        <v>0.72799999999999998</v>
      </c>
      <c r="L527" s="175"/>
      <c r="M527" s="253"/>
      <c r="T527" s="254"/>
      <c r="AU527" s="167" t="s">
        <v>75</v>
      </c>
    </row>
    <row r="528" spans="2:47" s="176" customFormat="1">
      <c r="B528" s="175"/>
      <c r="D528" s="257" t="s">
        <v>169</v>
      </c>
      <c r="F528" s="277" t="s">
        <v>207</v>
      </c>
      <c r="H528" s="278">
        <v>9.9719999999999995</v>
      </c>
      <c r="L528" s="175"/>
      <c r="M528" s="253"/>
      <c r="T528" s="254"/>
      <c r="AU528" s="167" t="s">
        <v>75</v>
      </c>
    </row>
    <row r="529" spans="2:47" s="176" customFormat="1" ht="10.5">
      <c r="B529" s="175"/>
      <c r="D529" s="257" t="s">
        <v>169</v>
      </c>
      <c r="F529" s="276" t="s">
        <v>215</v>
      </c>
      <c r="L529" s="175"/>
      <c r="M529" s="253"/>
      <c r="T529" s="254"/>
      <c r="AU529" s="167" t="s">
        <v>75</v>
      </c>
    </row>
    <row r="530" spans="2:47" s="176" customFormat="1">
      <c r="B530" s="175"/>
      <c r="D530" s="257" t="s">
        <v>169</v>
      </c>
      <c r="F530" s="277" t="s">
        <v>208</v>
      </c>
      <c r="H530" s="278">
        <v>0</v>
      </c>
      <c r="L530" s="175"/>
      <c r="M530" s="253"/>
      <c r="T530" s="254"/>
      <c r="AU530" s="167" t="s">
        <v>75</v>
      </c>
    </row>
    <row r="531" spans="2:47" s="176" customFormat="1">
      <c r="B531" s="175"/>
      <c r="D531" s="257" t="s">
        <v>169</v>
      </c>
      <c r="F531" s="277" t="s">
        <v>209</v>
      </c>
      <c r="H531" s="278">
        <v>0</v>
      </c>
      <c r="L531" s="175"/>
      <c r="M531" s="253"/>
      <c r="T531" s="254"/>
      <c r="AU531" s="167" t="s">
        <v>75</v>
      </c>
    </row>
    <row r="532" spans="2:47" s="176" customFormat="1">
      <c r="B532" s="175"/>
      <c r="D532" s="257" t="s">
        <v>169</v>
      </c>
      <c r="F532" s="277" t="s">
        <v>210</v>
      </c>
      <c r="H532" s="278">
        <v>43.7</v>
      </c>
      <c r="L532" s="175"/>
      <c r="M532" s="253"/>
      <c r="T532" s="254"/>
      <c r="AU532" s="167" t="s">
        <v>75</v>
      </c>
    </row>
    <row r="533" spans="2:47" s="176" customFormat="1">
      <c r="B533" s="175"/>
      <c r="D533" s="257" t="s">
        <v>169</v>
      </c>
      <c r="F533" s="277" t="s">
        <v>211</v>
      </c>
      <c r="H533" s="278">
        <v>8.0500000000000007</v>
      </c>
      <c r="L533" s="175"/>
      <c r="M533" s="253"/>
      <c r="T533" s="254"/>
      <c r="AU533" s="167" t="s">
        <v>75</v>
      </c>
    </row>
    <row r="534" spans="2:47" s="176" customFormat="1">
      <c r="B534" s="175"/>
      <c r="D534" s="257" t="s">
        <v>169</v>
      </c>
      <c r="F534" s="277" t="s">
        <v>212</v>
      </c>
      <c r="H534" s="278">
        <v>3.45</v>
      </c>
      <c r="L534" s="175"/>
      <c r="M534" s="253"/>
      <c r="T534" s="254"/>
      <c r="AU534" s="167" t="s">
        <v>75</v>
      </c>
    </row>
    <row r="535" spans="2:47" s="176" customFormat="1">
      <c r="B535" s="175"/>
      <c r="D535" s="257" t="s">
        <v>169</v>
      </c>
      <c r="F535" s="277" t="s">
        <v>207</v>
      </c>
      <c r="H535" s="278">
        <v>55.2</v>
      </c>
      <c r="L535" s="175"/>
      <c r="M535" s="253"/>
      <c r="T535" s="254"/>
      <c r="AU535" s="167" t="s">
        <v>75</v>
      </c>
    </row>
    <row r="536" spans="2:47" s="176" customFormat="1" ht="10.5">
      <c r="B536" s="175"/>
      <c r="D536" s="257" t="s">
        <v>169</v>
      </c>
      <c r="F536" s="276" t="s">
        <v>170</v>
      </c>
      <c r="L536" s="175"/>
      <c r="M536" s="253"/>
      <c r="T536" s="254"/>
      <c r="AU536" s="167" t="s">
        <v>75</v>
      </c>
    </row>
    <row r="537" spans="2:47" s="176" customFormat="1">
      <c r="B537" s="175"/>
      <c r="D537" s="257" t="s">
        <v>169</v>
      </c>
      <c r="F537" s="277" t="s">
        <v>147</v>
      </c>
      <c r="H537" s="278">
        <v>0</v>
      </c>
      <c r="L537" s="175"/>
      <c r="M537" s="253"/>
      <c r="T537" s="254"/>
      <c r="AU537" s="167" t="s">
        <v>75</v>
      </c>
    </row>
    <row r="538" spans="2:47" s="176" customFormat="1">
      <c r="B538" s="175"/>
      <c r="D538" s="257" t="s">
        <v>169</v>
      </c>
      <c r="F538" s="277" t="s">
        <v>164</v>
      </c>
      <c r="H538" s="278">
        <v>0</v>
      </c>
      <c r="L538" s="175"/>
      <c r="M538" s="253"/>
      <c r="T538" s="254"/>
      <c r="AU538" s="167" t="s">
        <v>75</v>
      </c>
    </row>
    <row r="539" spans="2:47" s="176" customFormat="1">
      <c r="B539" s="175"/>
      <c r="D539" s="257" t="s">
        <v>169</v>
      </c>
      <c r="F539" s="277" t="s">
        <v>165</v>
      </c>
      <c r="H539" s="278">
        <v>0</v>
      </c>
      <c r="L539" s="175"/>
      <c r="M539" s="253"/>
      <c r="T539" s="254"/>
      <c r="AU539" s="167" t="s">
        <v>75</v>
      </c>
    </row>
    <row r="540" spans="2:47" s="176" customFormat="1">
      <c r="B540" s="175"/>
      <c r="D540" s="257" t="s">
        <v>169</v>
      </c>
      <c r="F540" s="277" t="s">
        <v>166</v>
      </c>
      <c r="H540" s="278">
        <v>62.55</v>
      </c>
      <c r="L540" s="175"/>
      <c r="M540" s="253"/>
      <c r="T540" s="254"/>
      <c r="AU540" s="167" t="s">
        <v>75</v>
      </c>
    </row>
    <row r="541" spans="2:47" s="176" customFormat="1">
      <c r="B541" s="175"/>
      <c r="D541" s="257" t="s">
        <v>169</v>
      </c>
      <c r="F541" s="277" t="s">
        <v>167</v>
      </c>
      <c r="H541" s="278">
        <v>8</v>
      </c>
      <c r="L541" s="175"/>
      <c r="M541" s="253"/>
      <c r="T541" s="254"/>
      <c r="AU541" s="167" t="s">
        <v>75</v>
      </c>
    </row>
    <row r="542" spans="2:47" s="176" customFormat="1">
      <c r="B542" s="175"/>
      <c r="D542" s="257" t="s">
        <v>169</v>
      </c>
      <c r="F542" s="277" t="s">
        <v>150</v>
      </c>
      <c r="H542" s="278">
        <v>70.55</v>
      </c>
      <c r="L542" s="175"/>
      <c r="M542" s="253"/>
      <c r="T542" s="254"/>
      <c r="AU542" s="167" t="s">
        <v>75</v>
      </c>
    </row>
    <row r="543" spans="2:47" s="176" customFormat="1" ht="10.5">
      <c r="B543" s="175"/>
      <c r="D543" s="257" t="s">
        <v>169</v>
      </c>
      <c r="F543" s="276" t="s">
        <v>240</v>
      </c>
      <c r="L543" s="175"/>
      <c r="M543" s="253"/>
      <c r="T543" s="254"/>
      <c r="AU543" s="167" t="s">
        <v>75</v>
      </c>
    </row>
    <row r="544" spans="2:47" s="176" customFormat="1">
      <c r="B544" s="175"/>
      <c r="D544" s="257" t="s">
        <v>169</v>
      </c>
      <c r="F544" s="277" t="s">
        <v>147</v>
      </c>
      <c r="H544" s="278">
        <v>0</v>
      </c>
      <c r="L544" s="175"/>
      <c r="M544" s="253"/>
      <c r="T544" s="254"/>
      <c r="AU544" s="167" t="s">
        <v>75</v>
      </c>
    </row>
    <row r="545" spans="2:65" s="176" customFormat="1">
      <c r="B545" s="175"/>
      <c r="D545" s="257" t="s">
        <v>169</v>
      </c>
      <c r="F545" s="277" t="s">
        <v>148</v>
      </c>
      <c r="H545" s="278">
        <v>164.60599999999999</v>
      </c>
      <c r="L545" s="175"/>
      <c r="M545" s="253"/>
      <c r="T545" s="254"/>
      <c r="AU545" s="167" t="s">
        <v>75</v>
      </c>
    </row>
    <row r="546" spans="2:65" s="176" customFormat="1">
      <c r="B546" s="175"/>
      <c r="D546" s="257" t="s">
        <v>169</v>
      </c>
      <c r="F546" s="277" t="s">
        <v>149</v>
      </c>
      <c r="H546" s="278">
        <v>20</v>
      </c>
      <c r="L546" s="175"/>
      <c r="M546" s="253"/>
      <c r="T546" s="254"/>
      <c r="AU546" s="167" t="s">
        <v>75</v>
      </c>
    </row>
    <row r="547" spans="2:65" s="176" customFormat="1">
      <c r="B547" s="175"/>
      <c r="D547" s="257" t="s">
        <v>169</v>
      </c>
      <c r="F547" s="277" t="s">
        <v>150</v>
      </c>
      <c r="H547" s="278">
        <v>184.60599999999999</v>
      </c>
      <c r="L547" s="175"/>
      <c r="M547" s="253"/>
      <c r="T547" s="254"/>
      <c r="AU547" s="167" t="s">
        <v>75</v>
      </c>
    </row>
    <row r="548" spans="2:65" s="176" customFormat="1" ht="10.5">
      <c r="B548" s="175"/>
      <c r="D548" s="257" t="s">
        <v>169</v>
      </c>
      <c r="F548" s="276" t="s">
        <v>241</v>
      </c>
      <c r="L548" s="175"/>
      <c r="M548" s="253"/>
      <c r="T548" s="254"/>
      <c r="AU548" s="167" t="s">
        <v>75</v>
      </c>
    </row>
    <row r="549" spans="2:65" s="176" customFormat="1">
      <c r="B549" s="175"/>
      <c r="D549" s="257" t="s">
        <v>169</v>
      </c>
      <c r="F549" s="277" t="s">
        <v>147</v>
      </c>
      <c r="H549" s="278">
        <v>0</v>
      </c>
      <c r="L549" s="175"/>
      <c r="M549" s="253"/>
      <c r="T549" s="254"/>
      <c r="AU549" s="167" t="s">
        <v>75</v>
      </c>
    </row>
    <row r="550" spans="2:65" s="176" customFormat="1">
      <c r="B550" s="175"/>
      <c r="D550" s="257" t="s">
        <v>169</v>
      </c>
      <c r="F550" s="277" t="s">
        <v>155</v>
      </c>
      <c r="H550" s="278">
        <v>691.65</v>
      </c>
      <c r="L550" s="175"/>
      <c r="M550" s="253"/>
      <c r="T550" s="254"/>
      <c r="AU550" s="167" t="s">
        <v>75</v>
      </c>
    </row>
    <row r="551" spans="2:65" s="176" customFormat="1">
      <c r="B551" s="175"/>
      <c r="D551" s="257" t="s">
        <v>169</v>
      </c>
      <c r="F551" s="277" t="s">
        <v>156</v>
      </c>
      <c r="H551" s="278">
        <v>142.11000000000001</v>
      </c>
      <c r="L551" s="175"/>
      <c r="M551" s="253"/>
      <c r="T551" s="254"/>
      <c r="AU551" s="167" t="s">
        <v>75</v>
      </c>
    </row>
    <row r="552" spans="2:65" s="176" customFormat="1">
      <c r="B552" s="175"/>
      <c r="D552" s="257" t="s">
        <v>169</v>
      </c>
      <c r="F552" s="277" t="s">
        <v>157</v>
      </c>
      <c r="H552" s="278">
        <v>36.119999999999997</v>
      </c>
      <c r="L552" s="175"/>
      <c r="M552" s="253"/>
      <c r="T552" s="254"/>
      <c r="AU552" s="167" t="s">
        <v>75</v>
      </c>
    </row>
    <row r="553" spans="2:65" s="176" customFormat="1">
      <c r="B553" s="175"/>
      <c r="D553" s="257" t="s">
        <v>169</v>
      </c>
      <c r="F553" s="277" t="s">
        <v>158</v>
      </c>
      <c r="H553" s="278">
        <v>23.08</v>
      </c>
      <c r="L553" s="175"/>
      <c r="M553" s="253"/>
      <c r="T553" s="254"/>
      <c r="AU553" s="167" t="s">
        <v>75</v>
      </c>
    </row>
    <row r="554" spans="2:65" s="176" customFormat="1">
      <c r="B554" s="175"/>
      <c r="D554" s="257" t="s">
        <v>169</v>
      </c>
      <c r="F554" s="277" t="s">
        <v>150</v>
      </c>
      <c r="H554" s="278">
        <v>892.96</v>
      </c>
      <c r="L554" s="175"/>
      <c r="M554" s="253"/>
      <c r="T554" s="254"/>
      <c r="AU554" s="167" t="s">
        <v>75</v>
      </c>
    </row>
    <row r="555" spans="2:65" s="176" customFormat="1" ht="37.75" customHeight="1">
      <c r="B555" s="175"/>
      <c r="C555" s="239" t="s">
        <v>253</v>
      </c>
      <c r="D555" s="239" t="s">
        <v>138</v>
      </c>
      <c r="E555" s="240" t="s">
        <v>254</v>
      </c>
      <c r="F555" s="241" t="s">
        <v>255</v>
      </c>
      <c r="G555" s="242" t="s">
        <v>96</v>
      </c>
      <c r="H555" s="243">
        <v>47.771999999999998</v>
      </c>
      <c r="I555" s="244"/>
      <c r="J555" s="244">
        <f>ROUND(I555*H555,2)</f>
        <v>0</v>
      </c>
      <c r="K555" s="241" t="s">
        <v>141</v>
      </c>
      <c r="L555" s="175"/>
      <c r="M555" s="245" t="s">
        <v>33</v>
      </c>
      <c r="N555" s="246" t="s">
        <v>49</v>
      </c>
      <c r="O555" s="247">
        <v>9.4E-2</v>
      </c>
      <c r="P555" s="247">
        <f>O555*H555</f>
        <v>4.4905679999999997</v>
      </c>
      <c r="Q555" s="247">
        <v>0</v>
      </c>
      <c r="R555" s="247">
        <f>Q555*H555</f>
        <v>0</v>
      </c>
      <c r="S555" s="247">
        <v>0</v>
      </c>
      <c r="T555" s="248">
        <f>S555*H555</f>
        <v>0</v>
      </c>
      <c r="AR555" s="249" t="s">
        <v>142</v>
      </c>
      <c r="AT555" s="249" t="s">
        <v>138</v>
      </c>
      <c r="AU555" s="249" t="s">
        <v>75</v>
      </c>
      <c r="AY555" s="167" t="s">
        <v>136</v>
      </c>
      <c r="BE555" s="250">
        <f>IF(N555="základní",J555,0)</f>
        <v>0</v>
      </c>
      <c r="BF555" s="250">
        <f>IF(N555="snížená",J555,0)</f>
        <v>0</v>
      </c>
      <c r="BG555" s="250">
        <f>IF(N555="zákl. přenesená",J555,0)</f>
        <v>0</v>
      </c>
      <c r="BH555" s="250">
        <f>IF(N555="sníž. přenesená",J555,0)</f>
        <v>0</v>
      </c>
      <c r="BI555" s="250">
        <f>IF(N555="nulová",J555,0)</f>
        <v>0</v>
      </c>
      <c r="BJ555" s="167" t="s">
        <v>73</v>
      </c>
      <c r="BK555" s="250">
        <f>ROUND(I555*H555,2)</f>
        <v>0</v>
      </c>
      <c r="BL555" s="167" t="s">
        <v>142</v>
      </c>
      <c r="BM555" s="249" t="s">
        <v>256</v>
      </c>
    </row>
    <row r="556" spans="2:65" s="176" customFormat="1">
      <c r="B556" s="175"/>
      <c r="D556" s="251" t="s">
        <v>144</v>
      </c>
      <c r="F556" s="252" t="s">
        <v>257</v>
      </c>
      <c r="L556" s="175"/>
      <c r="M556" s="253"/>
      <c r="T556" s="254"/>
      <c r="AT556" s="167" t="s">
        <v>144</v>
      </c>
      <c r="AU556" s="167" t="s">
        <v>75</v>
      </c>
    </row>
    <row r="557" spans="2:65" s="256" customFormat="1">
      <c r="B557" s="255"/>
      <c r="D557" s="257" t="s">
        <v>146</v>
      </c>
      <c r="E557" s="258" t="s">
        <v>33</v>
      </c>
      <c r="F557" s="259" t="s">
        <v>147</v>
      </c>
      <c r="H557" s="258" t="s">
        <v>33</v>
      </c>
      <c r="L557" s="255"/>
      <c r="M557" s="260"/>
      <c r="T557" s="261"/>
      <c r="AT557" s="258" t="s">
        <v>146</v>
      </c>
      <c r="AU557" s="258" t="s">
        <v>75</v>
      </c>
      <c r="AV557" s="256" t="s">
        <v>73</v>
      </c>
      <c r="AW557" s="256" t="s">
        <v>39</v>
      </c>
      <c r="AX557" s="256" t="s">
        <v>65</v>
      </c>
      <c r="AY557" s="258" t="s">
        <v>136</v>
      </c>
    </row>
    <row r="558" spans="2:65" s="263" customFormat="1">
      <c r="B558" s="262"/>
      <c r="D558" s="257" t="s">
        <v>146</v>
      </c>
      <c r="E558" s="264" t="s">
        <v>33</v>
      </c>
      <c r="F558" s="265" t="s">
        <v>258</v>
      </c>
      <c r="H558" s="266">
        <v>47.771999999999998</v>
      </c>
      <c r="L558" s="262"/>
      <c r="M558" s="267"/>
      <c r="T558" s="268"/>
      <c r="AT558" s="264" t="s">
        <v>146</v>
      </c>
      <c r="AU558" s="264" t="s">
        <v>75</v>
      </c>
      <c r="AV558" s="263" t="s">
        <v>75</v>
      </c>
      <c r="AW558" s="263" t="s">
        <v>39</v>
      </c>
      <c r="AX558" s="263" t="s">
        <v>65</v>
      </c>
      <c r="AY558" s="264" t="s">
        <v>136</v>
      </c>
    </row>
    <row r="559" spans="2:65" s="270" customFormat="1">
      <c r="B559" s="269"/>
      <c r="D559" s="257" t="s">
        <v>146</v>
      </c>
      <c r="E559" s="271" t="s">
        <v>33</v>
      </c>
      <c r="F559" s="272" t="s">
        <v>150</v>
      </c>
      <c r="H559" s="273">
        <v>47.771999999999998</v>
      </c>
      <c r="L559" s="269"/>
      <c r="M559" s="274"/>
      <c r="T559" s="275"/>
      <c r="AT559" s="271" t="s">
        <v>146</v>
      </c>
      <c r="AU559" s="271" t="s">
        <v>75</v>
      </c>
      <c r="AV559" s="270" t="s">
        <v>142</v>
      </c>
      <c r="AW559" s="270" t="s">
        <v>39</v>
      </c>
      <c r="AX559" s="270" t="s">
        <v>73</v>
      </c>
      <c r="AY559" s="271" t="s">
        <v>136</v>
      </c>
    </row>
    <row r="560" spans="2:65" s="176" customFormat="1" ht="10.5">
      <c r="B560" s="175"/>
      <c r="D560" s="257" t="s">
        <v>169</v>
      </c>
      <c r="F560" s="276" t="s">
        <v>214</v>
      </c>
      <c r="L560" s="175"/>
      <c r="M560" s="253"/>
      <c r="T560" s="254"/>
      <c r="AU560" s="167" t="s">
        <v>75</v>
      </c>
    </row>
    <row r="561" spans="2:47" s="176" customFormat="1">
      <c r="B561" s="175"/>
      <c r="D561" s="257" t="s">
        <v>169</v>
      </c>
      <c r="F561" s="277" t="s">
        <v>147</v>
      </c>
      <c r="H561" s="278">
        <v>0</v>
      </c>
      <c r="L561" s="175"/>
      <c r="M561" s="253"/>
      <c r="T561" s="254"/>
      <c r="AU561" s="167" t="s">
        <v>75</v>
      </c>
    </row>
    <row r="562" spans="2:47" s="176" customFormat="1">
      <c r="B562" s="175"/>
      <c r="D562" s="257" t="s">
        <v>169</v>
      </c>
      <c r="F562" s="277" t="s">
        <v>164</v>
      </c>
      <c r="H562" s="278">
        <v>0</v>
      </c>
      <c r="L562" s="175"/>
      <c r="M562" s="253"/>
      <c r="T562" s="254"/>
      <c r="AU562" s="167" t="s">
        <v>75</v>
      </c>
    </row>
    <row r="563" spans="2:47" s="176" customFormat="1">
      <c r="B563" s="175"/>
      <c r="D563" s="257" t="s">
        <v>169</v>
      </c>
      <c r="F563" s="277" t="s">
        <v>193</v>
      </c>
      <c r="H563" s="278">
        <v>0</v>
      </c>
      <c r="L563" s="175"/>
      <c r="M563" s="253"/>
      <c r="T563" s="254"/>
      <c r="AU563" s="167" t="s">
        <v>75</v>
      </c>
    </row>
    <row r="564" spans="2:47" s="176" customFormat="1">
      <c r="B564" s="175"/>
      <c r="D564" s="257" t="s">
        <v>169</v>
      </c>
      <c r="F564" s="277" t="s">
        <v>194</v>
      </c>
      <c r="H564" s="278">
        <v>0</v>
      </c>
      <c r="L564" s="175"/>
      <c r="M564" s="253"/>
      <c r="T564" s="254"/>
      <c r="AU564" s="167" t="s">
        <v>75</v>
      </c>
    </row>
    <row r="565" spans="2:47" s="176" customFormat="1">
      <c r="B565" s="175"/>
      <c r="D565" s="257" t="s">
        <v>169</v>
      </c>
      <c r="F565" s="277" t="s">
        <v>33</v>
      </c>
      <c r="H565" s="278">
        <v>0</v>
      </c>
      <c r="L565" s="175"/>
      <c r="M565" s="253"/>
      <c r="T565" s="254"/>
      <c r="AU565" s="167" t="s">
        <v>75</v>
      </c>
    </row>
    <row r="566" spans="2:47" s="176" customFormat="1">
      <c r="B566" s="175"/>
      <c r="D566" s="257" t="s">
        <v>169</v>
      </c>
      <c r="F566" s="277" t="s">
        <v>195</v>
      </c>
      <c r="H566" s="278">
        <v>0.83</v>
      </c>
      <c r="L566" s="175"/>
      <c r="M566" s="253"/>
      <c r="T566" s="254"/>
      <c r="AU566" s="167" t="s">
        <v>75</v>
      </c>
    </row>
    <row r="567" spans="2:47" s="176" customFormat="1">
      <c r="B567" s="175"/>
      <c r="D567" s="257" t="s">
        <v>169</v>
      </c>
      <c r="F567" s="277" t="s">
        <v>196</v>
      </c>
      <c r="H567" s="278">
        <v>1.7</v>
      </c>
      <c r="L567" s="175"/>
      <c r="M567" s="253"/>
      <c r="T567" s="254"/>
      <c r="AU567" s="167" t="s">
        <v>75</v>
      </c>
    </row>
    <row r="568" spans="2:47" s="176" customFormat="1">
      <c r="B568" s="175"/>
      <c r="D568" s="257" t="s">
        <v>169</v>
      </c>
      <c r="F568" s="277" t="s">
        <v>197</v>
      </c>
      <c r="H568" s="278">
        <v>0</v>
      </c>
      <c r="L568" s="175"/>
      <c r="M568" s="253"/>
      <c r="T568" s="254"/>
      <c r="AU568" s="167" t="s">
        <v>75</v>
      </c>
    </row>
    <row r="569" spans="2:47" s="176" customFormat="1">
      <c r="B569" s="175"/>
      <c r="D569" s="257" t="s">
        <v>169</v>
      </c>
      <c r="F569" s="277" t="s">
        <v>198</v>
      </c>
      <c r="H569" s="278">
        <v>2.4209999999999998</v>
      </c>
      <c r="L569" s="175"/>
      <c r="M569" s="253"/>
      <c r="T569" s="254"/>
      <c r="AU569" s="167" t="s">
        <v>75</v>
      </c>
    </row>
    <row r="570" spans="2:47" s="176" customFormat="1">
      <c r="B570" s="175"/>
      <c r="D570" s="257" t="s">
        <v>169</v>
      </c>
      <c r="F570" s="277" t="s">
        <v>199</v>
      </c>
      <c r="H570" s="278">
        <v>1.006</v>
      </c>
      <c r="L570" s="175"/>
      <c r="M570" s="253"/>
      <c r="T570" s="254"/>
      <c r="AU570" s="167" t="s">
        <v>75</v>
      </c>
    </row>
    <row r="571" spans="2:47" s="176" customFormat="1">
      <c r="B571" s="175"/>
      <c r="D571" s="257" t="s">
        <v>169</v>
      </c>
      <c r="F571" s="277" t="s">
        <v>33</v>
      </c>
      <c r="H571" s="278">
        <v>0</v>
      </c>
      <c r="L571" s="175"/>
      <c r="M571" s="253"/>
      <c r="T571" s="254"/>
      <c r="AU571" s="167" t="s">
        <v>75</v>
      </c>
    </row>
    <row r="572" spans="2:47" s="176" customFormat="1">
      <c r="B572" s="175"/>
      <c r="D572" s="257" t="s">
        <v>169</v>
      </c>
      <c r="F572" s="277" t="s">
        <v>200</v>
      </c>
      <c r="H572" s="278">
        <v>0</v>
      </c>
      <c r="L572" s="175"/>
      <c r="M572" s="253"/>
      <c r="T572" s="254"/>
      <c r="AU572" s="167" t="s">
        <v>75</v>
      </c>
    </row>
    <row r="573" spans="2:47" s="176" customFormat="1">
      <c r="B573" s="175"/>
      <c r="D573" s="257" t="s">
        <v>169</v>
      </c>
      <c r="F573" s="277" t="s">
        <v>201</v>
      </c>
      <c r="H573" s="278">
        <v>8.7999999999999995E-2</v>
      </c>
      <c r="L573" s="175"/>
      <c r="M573" s="253"/>
      <c r="T573" s="254"/>
      <c r="AU573" s="167" t="s">
        <v>75</v>
      </c>
    </row>
    <row r="574" spans="2:47" s="176" customFormat="1">
      <c r="B574" s="175"/>
      <c r="D574" s="257" t="s">
        <v>169</v>
      </c>
      <c r="F574" s="277" t="s">
        <v>202</v>
      </c>
      <c r="H574" s="278">
        <v>5.6000000000000001E-2</v>
      </c>
      <c r="L574" s="175"/>
      <c r="M574" s="253"/>
      <c r="T574" s="254"/>
      <c r="AU574" s="167" t="s">
        <v>75</v>
      </c>
    </row>
    <row r="575" spans="2:47" s="176" customFormat="1">
      <c r="B575" s="175"/>
      <c r="D575" s="257" t="s">
        <v>169</v>
      </c>
      <c r="F575" s="277" t="s">
        <v>203</v>
      </c>
      <c r="H575" s="278">
        <v>0.20300000000000001</v>
      </c>
      <c r="L575" s="175"/>
      <c r="M575" s="253"/>
      <c r="T575" s="254"/>
      <c r="AU575" s="167" t="s">
        <v>75</v>
      </c>
    </row>
    <row r="576" spans="2:47" s="176" customFormat="1">
      <c r="B576" s="175"/>
      <c r="D576" s="257" t="s">
        <v>169</v>
      </c>
      <c r="F576" s="277" t="s">
        <v>33</v>
      </c>
      <c r="H576" s="278">
        <v>0</v>
      </c>
      <c r="L576" s="175"/>
      <c r="M576" s="253"/>
      <c r="T576" s="254"/>
      <c r="AU576" s="167" t="s">
        <v>75</v>
      </c>
    </row>
    <row r="577" spans="2:47" s="176" customFormat="1">
      <c r="B577" s="175"/>
      <c r="D577" s="257" t="s">
        <v>169</v>
      </c>
      <c r="F577" s="277" t="s">
        <v>204</v>
      </c>
      <c r="H577" s="278">
        <v>7.0000000000000007E-2</v>
      </c>
      <c r="L577" s="175"/>
      <c r="M577" s="253"/>
      <c r="T577" s="254"/>
      <c r="AU577" s="167" t="s">
        <v>75</v>
      </c>
    </row>
    <row r="578" spans="2:47" s="176" customFormat="1">
      <c r="B578" s="175"/>
      <c r="D578" s="257" t="s">
        <v>169</v>
      </c>
      <c r="F578" s="277" t="s">
        <v>202</v>
      </c>
      <c r="H578" s="278">
        <v>5.6000000000000001E-2</v>
      </c>
      <c r="L578" s="175"/>
      <c r="M578" s="253"/>
      <c r="T578" s="254"/>
      <c r="AU578" s="167" t="s">
        <v>75</v>
      </c>
    </row>
    <row r="579" spans="2:47" s="176" customFormat="1">
      <c r="B579" s="175"/>
      <c r="D579" s="257" t="s">
        <v>169</v>
      </c>
      <c r="F579" s="277" t="s">
        <v>203</v>
      </c>
      <c r="H579" s="278">
        <v>0.20300000000000001</v>
      </c>
      <c r="L579" s="175"/>
      <c r="M579" s="253"/>
      <c r="T579" s="254"/>
      <c r="AU579" s="167" t="s">
        <v>75</v>
      </c>
    </row>
    <row r="580" spans="2:47" s="176" customFormat="1">
      <c r="B580" s="175"/>
      <c r="D580" s="257" t="s">
        <v>169</v>
      </c>
      <c r="F580" s="277" t="s">
        <v>33</v>
      </c>
      <c r="H580" s="278">
        <v>0</v>
      </c>
      <c r="L580" s="175"/>
      <c r="M580" s="253"/>
      <c r="T580" s="254"/>
      <c r="AU580" s="167" t="s">
        <v>75</v>
      </c>
    </row>
    <row r="581" spans="2:47" s="176" customFormat="1">
      <c r="B581" s="175"/>
      <c r="D581" s="257" t="s">
        <v>169</v>
      </c>
      <c r="F581" s="277" t="s">
        <v>202</v>
      </c>
      <c r="H581" s="278">
        <v>5.6000000000000001E-2</v>
      </c>
      <c r="L581" s="175"/>
      <c r="M581" s="253"/>
      <c r="T581" s="254"/>
      <c r="AU581" s="167" t="s">
        <v>75</v>
      </c>
    </row>
    <row r="582" spans="2:47" s="176" customFormat="1">
      <c r="B582" s="175"/>
      <c r="D582" s="257" t="s">
        <v>169</v>
      </c>
      <c r="F582" s="277" t="s">
        <v>202</v>
      </c>
      <c r="H582" s="278">
        <v>5.6000000000000001E-2</v>
      </c>
      <c r="L582" s="175"/>
      <c r="M582" s="253"/>
      <c r="T582" s="254"/>
      <c r="AU582" s="167" t="s">
        <v>75</v>
      </c>
    </row>
    <row r="583" spans="2:47" s="176" customFormat="1">
      <c r="B583" s="175"/>
      <c r="D583" s="257" t="s">
        <v>169</v>
      </c>
      <c r="F583" s="277" t="s">
        <v>203</v>
      </c>
      <c r="H583" s="278">
        <v>0.20300000000000001</v>
      </c>
      <c r="L583" s="175"/>
      <c r="M583" s="253"/>
      <c r="T583" s="254"/>
      <c r="AU583" s="167" t="s">
        <v>75</v>
      </c>
    </row>
    <row r="584" spans="2:47" s="176" customFormat="1">
      <c r="B584" s="175"/>
      <c r="D584" s="257" t="s">
        <v>169</v>
      </c>
      <c r="F584" s="277" t="s">
        <v>33</v>
      </c>
      <c r="H584" s="278">
        <v>0</v>
      </c>
      <c r="L584" s="175"/>
      <c r="M584" s="253"/>
      <c r="T584" s="254"/>
      <c r="AU584" s="167" t="s">
        <v>75</v>
      </c>
    </row>
    <row r="585" spans="2:47" s="176" customFormat="1">
      <c r="B585" s="175"/>
      <c r="D585" s="257" t="s">
        <v>169</v>
      </c>
      <c r="F585" s="277" t="s">
        <v>197</v>
      </c>
      <c r="H585" s="278">
        <v>0</v>
      </c>
      <c r="L585" s="175"/>
      <c r="M585" s="253"/>
      <c r="T585" s="254"/>
      <c r="AU585" s="167" t="s">
        <v>75</v>
      </c>
    </row>
    <row r="586" spans="2:47" s="176" customFormat="1">
      <c r="B586" s="175"/>
      <c r="D586" s="257" t="s">
        <v>169</v>
      </c>
      <c r="F586" s="277" t="s">
        <v>205</v>
      </c>
      <c r="H586" s="278">
        <v>0.78400000000000003</v>
      </c>
      <c r="L586" s="175"/>
      <c r="M586" s="253"/>
      <c r="T586" s="254"/>
      <c r="AU586" s="167" t="s">
        <v>75</v>
      </c>
    </row>
    <row r="587" spans="2:47" s="176" customFormat="1">
      <c r="B587" s="175"/>
      <c r="D587" s="257" t="s">
        <v>169</v>
      </c>
      <c r="F587" s="277" t="s">
        <v>206</v>
      </c>
      <c r="H587" s="278">
        <v>0.72799999999999998</v>
      </c>
      <c r="L587" s="175"/>
      <c r="M587" s="253"/>
      <c r="T587" s="254"/>
      <c r="AU587" s="167" t="s">
        <v>75</v>
      </c>
    </row>
    <row r="588" spans="2:47" s="176" customFormat="1">
      <c r="B588" s="175"/>
      <c r="D588" s="257" t="s">
        <v>169</v>
      </c>
      <c r="F588" s="277" t="s">
        <v>33</v>
      </c>
      <c r="H588" s="278">
        <v>0</v>
      </c>
      <c r="L588" s="175"/>
      <c r="M588" s="253"/>
      <c r="T588" s="254"/>
      <c r="AU588" s="167" t="s">
        <v>75</v>
      </c>
    </row>
    <row r="589" spans="2:47" s="176" customFormat="1">
      <c r="B589" s="175"/>
      <c r="D589" s="257" t="s">
        <v>169</v>
      </c>
      <c r="F589" s="277" t="s">
        <v>205</v>
      </c>
      <c r="H589" s="278">
        <v>0.78400000000000003</v>
      </c>
      <c r="L589" s="175"/>
      <c r="M589" s="253"/>
      <c r="T589" s="254"/>
      <c r="AU589" s="167" t="s">
        <v>75</v>
      </c>
    </row>
    <row r="590" spans="2:47" s="176" customFormat="1">
      <c r="B590" s="175"/>
      <c r="D590" s="257" t="s">
        <v>169</v>
      </c>
      <c r="F590" s="277" t="s">
        <v>206</v>
      </c>
      <c r="H590" s="278">
        <v>0.72799999999999998</v>
      </c>
      <c r="L590" s="175"/>
      <c r="M590" s="253"/>
      <c r="T590" s="254"/>
      <c r="AU590" s="167" t="s">
        <v>75</v>
      </c>
    </row>
    <row r="591" spans="2:47" s="176" customFormat="1">
      <c r="B591" s="175"/>
      <c r="D591" s="257" t="s">
        <v>169</v>
      </c>
      <c r="F591" s="277" t="s">
        <v>207</v>
      </c>
      <c r="H591" s="278">
        <v>9.9719999999999995</v>
      </c>
      <c r="L591" s="175"/>
      <c r="M591" s="253"/>
      <c r="T591" s="254"/>
      <c r="AU591" s="167" t="s">
        <v>75</v>
      </c>
    </row>
    <row r="592" spans="2:47" s="176" customFormat="1" ht="10.5">
      <c r="B592" s="175"/>
      <c r="D592" s="257" t="s">
        <v>169</v>
      </c>
      <c r="F592" s="276" t="s">
        <v>215</v>
      </c>
      <c r="L592" s="175"/>
      <c r="M592" s="253"/>
      <c r="T592" s="254"/>
      <c r="AU592" s="167" t="s">
        <v>75</v>
      </c>
    </row>
    <row r="593" spans="2:65" s="176" customFormat="1">
      <c r="B593" s="175"/>
      <c r="D593" s="257" t="s">
        <v>169</v>
      </c>
      <c r="F593" s="277" t="s">
        <v>208</v>
      </c>
      <c r="H593" s="278">
        <v>0</v>
      </c>
      <c r="L593" s="175"/>
      <c r="M593" s="253"/>
      <c r="T593" s="254"/>
      <c r="AU593" s="167" t="s">
        <v>75</v>
      </c>
    </row>
    <row r="594" spans="2:65" s="176" customFormat="1">
      <c r="B594" s="175"/>
      <c r="D594" s="257" t="s">
        <v>169</v>
      </c>
      <c r="F594" s="277" t="s">
        <v>209</v>
      </c>
      <c r="H594" s="278">
        <v>0</v>
      </c>
      <c r="L594" s="175"/>
      <c r="M594" s="253"/>
      <c r="T594" s="254"/>
      <c r="AU594" s="167" t="s">
        <v>75</v>
      </c>
    </row>
    <row r="595" spans="2:65" s="176" customFormat="1">
      <c r="B595" s="175"/>
      <c r="D595" s="257" t="s">
        <v>169</v>
      </c>
      <c r="F595" s="277" t="s">
        <v>210</v>
      </c>
      <c r="H595" s="278">
        <v>43.7</v>
      </c>
      <c r="L595" s="175"/>
      <c r="M595" s="253"/>
      <c r="T595" s="254"/>
      <c r="AU595" s="167" t="s">
        <v>75</v>
      </c>
    </row>
    <row r="596" spans="2:65" s="176" customFormat="1">
      <c r="B596" s="175"/>
      <c r="D596" s="257" t="s">
        <v>169</v>
      </c>
      <c r="F596" s="277" t="s">
        <v>211</v>
      </c>
      <c r="H596" s="278">
        <v>8.0500000000000007</v>
      </c>
      <c r="L596" s="175"/>
      <c r="M596" s="253"/>
      <c r="T596" s="254"/>
      <c r="AU596" s="167" t="s">
        <v>75</v>
      </c>
    </row>
    <row r="597" spans="2:65" s="176" customFormat="1">
      <c r="B597" s="175"/>
      <c r="D597" s="257" t="s">
        <v>169</v>
      </c>
      <c r="F597" s="277" t="s">
        <v>212</v>
      </c>
      <c r="H597" s="278">
        <v>3.45</v>
      </c>
      <c r="L597" s="175"/>
      <c r="M597" s="253"/>
      <c r="T597" s="254"/>
      <c r="AU597" s="167" t="s">
        <v>75</v>
      </c>
    </row>
    <row r="598" spans="2:65" s="176" customFormat="1">
      <c r="B598" s="175"/>
      <c r="D598" s="257" t="s">
        <v>169</v>
      </c>
      <c r="F598" s="277" t="s">
        <v>207</v>
      </c>
      <c r="H598" s="278">
        <v>55.2</v>
      </c>
      <c r="L598" s="175"/>
      <c r="M598" s="253"/>
      <c r="T598" s="254"/>
      <c r="AU598" s="167" t="s">
        <v>75</v>
      </c>
    </row>
    <row r="599" spans="2:65" s="176" customFormat="1" ht="10.5">
      <c r="B599" s="175"/>
      <c r="D599" s="257" t="s">
        <v>169</v>
      </c>
      <c r="F599" s="276" t="s">
        <v>170</v>
      </c>
      <c r="L599" s="175"/>
      <c r="M599" s="253"/>
      <c r="T599" s="254"/>
      <c r="AU599" s="167" t="s">
        <v>75</v>
      </c>
    </row>
    <row r="600" spans="2:65" s="176" customFormat="1">
      <c r="B600" s="175"/>
      <c r="D600" s="257" t="s">
        <v>169</v>
      </c>
      <c r="F600" s="277" t="s">
        <v>147</v>
      </c>
      <c r="H600" s="278">
        <v>0</v>
      </c>
      <c r="L600" s="175"/>
      <c r="M600" s="253"/>
      <c r="T600" s="254"/>
      <c r="AU600" s="167" t="s">
        <v>75</v>
      </c>
    </row>
    <row r="601" spans="2:65" s="176" customFormat="1">
      <c r="B601" s="175"/>
      <c r="D601" s="257" t="s">
        <v>169</v>
      </c>
      <c r="F601" s="277" t="s">
        <v>164</v>
      </c>
      <c r="H601" s="278">
        <v>0</v>
      </c>
      <c r="L601" s="175"/>
      <c r="M601" s="253"/>
      <c r="T601" s="254"/>
      <c r="AU601" s="167" t="s">
        <v>75</v>
      </c>
    </row>
    <row r="602" spans="2:65" s="176" customFormat="1">
      <c r="B602" s="175"/>
      <c r="D602" s="257" t="s">
        <v>169</v>
      </c>
      <c r="F602" s="277" t="s">
        <v>165</v>
      </c>
      <c r="H602" s="278">
        <v>0</v>
      </c>
      <c r="L602" s="175"/>
      <c r="M602" s="253"/>
      <c r="T602" s="254"/>
      <c r="AU602" s="167" t="s">
        <v>75</v>
      </c>
    </row>
    <row r="603" spans="2:65" s="176" customFormat="1">
      <c r="B603" s="175"/>
      <c r="D603" s="257" t="s">
        <v>169</v>
      </c>
      <c r="F603" s="277" t="s">
        <v>166</v>
      </c>
      <c r="H603" s="278">
        <v>62.55</v>
      </c>
      <c r="L603" s="175"/>
      <c r="M603" s="253"/>
      <c r="T603" s="254"/>
      <c r="AU603" s="167" t="s">
        <v>75</v>
      </c>
    </row>
    <row r="604" spans="2:65" s="176" customFormat="1">
      <c r="B604" s="175"/>
      <c r="D604" s="257" t="s">
        <v>169</v>
      </c>
      <c r="F604" s="277" t="s">
        <v>167</v>
      </c>
      <c r="H604" s="278">
        <v>8</v>
      </c>
      <c r="L604" s="175"/>
      <c r="M604" s="253"/>
      <c r="T604" s="254"/>
      <c r="AU604" s="167" t="s">
        <v>75</v>
      </c>
    </row>
    <row r="605" spans="2:65" s="176" customFormat="1">
      <c r="B605" s="175"/>
      <c r="D605" s="257" t="s">
        <v>169</v>
      </c>
      <c r="F605" s="277" t="s">
        <v>150</v>
      </c>
      <c r="H605" s="278">
        <v>70.55</v>
      </c>
      <c r="L605" s="175"/>
      <c r="M605" s="253"/>
      <c r="T605" s="254"/>
      <c r="AU605" s="167" t="s">
        <v>75</v>
      </c>
    </row>
    <row r="606" spans="2:65" s="176" customFormat="1" ht="24.25" customHeight="1">
      <c r="B606" s="175"/>
      <c r="C606" s="239" t="s">
        <v>259</v>
      </c>
      <c r="D606" s="239" t="s">
        <v>138</v>
      </c>
      <c r="E606" s="240" t="s">
        <v>260</v>
      </c>
      <c r="F606" s="241" t="s">
        <v>261</v>
      </c>
      <c r="G606" s="242" t="s">
        <v>96</v>
      </c>
      <c r="H606" s="243">
        <v>175.90100000000001</v>
      </c>
      <c r="I606" s="244"/>
      <c r="J606" s="244">
        <f>ROUND(I606*H606,2)</f>
        <v>0</v>
      </c>
      <c r="K606" s="241" t="s">
        <v>141</v>
      </c>
      <c r="L606" s="175"/>
      <c r="M606" s="245" t="s">
        <v>33</v>
      </c>
      <c r="N606" s="246" t="s">
        <v>49</v>
      </c>
      <c r="O606" s="247">
        <v>0.19700000000000001</v>
      </c>
      <c r="P606" s="247">
        <f>O606*H606</f>
        <v>34.652497000000004</v>
      </c>
      <c r="Q606" s="247">
        <v>0</v>
      </c>
      <c r="R606" s="247">
        <f>Q606*H606</f>
        <v>0</v>
      </c>
      <c r="S606" s="247">
        <v>0</v>
      </c>
      <c r="T606" s="248">
        <f>S606*H606</f>
        <v>0</v>
      </c>
      <c r="AR606" s="249" t="s">
        <v>142</v>
      </c>
      <c r="AT606" s="249" t="s">
        <v>138</v>
      </c>
      <c r="AU606" s="249" t="s">
        <v>75</v>
      </c>
      <c r="AY606" s="167" t="s">
        <v>136</v>
      </c>
      <c r="BE606" s="250">
        <f>IF(N606="základní",J606,0)</f>
        <v>0</v>
      </c>
      <c r="BF606" s="250">
        <f>IF(N606="snížená",J606,0)</f>
        <v>0</v>
      </c>
      <c r="BG606" s="250">
        <f>IF(N606="zákl. přenesená",J606,0)</f>
        <v>0</v>
      </c>
      <c r="BH606" s="250">
        <f>IF(N606="sníž. přenesená",J606,0)</f>
        <v>0</v>
      </c>
      <c r="BI606" s="250">
        <f>IF(N606="nulová",J606,0)</f>
        <v>0</v>
      </c>
      <c r="BJ606" s="167" t="s">
        <v>73</v>
      </c>
      <c r="BK606" s="250">
        <f>ROUND(I606*H606,2)</f>
        <v>0</v>
      </c>
      <c r="BL606" s="167" t="s">
        <v>142</v>
      </c>
      <c r="BM606" s="249" t="s">
        <v>262</v>
      </c>
    </row>
    <row r="607" spans="2:65" s="176" customFormat="1">
      <c r="B607" s="175"/>
      <c r="D607" s="251" t="s">
        <v>144</v>
      </c>
      <c r="F607" s="252" t="s">
        <v>263</v>
      </c>
      <c r="L607" s="175"/>
      <c r="M607" s="253"/>
      <c r="T607" s="254"/>
      <c r="AT607" s="167" t="s">
        <v>144</v>
      </c>
      <c r="AU607" s="167" t="s">
        <v>75</v>
      </c>
    </row>
    <row r="608" spans="2:65" s="256" customFormat="1">
      <c r="B608" s="255"/>
      <c r="D608" s="257" t="s">
        <v>146</v>
      </c>
      <c r="E608" s="258" t="s">
        <v>33</v>
      </c>
      <c r="F608" s="259" t="s">
        <v>147</v>
      </c>
      <c r="H608" s="258" t="s">
        <v>33</v>
      </c>
      <c r="L608" s="255"/>
      <c r="M608" s="260"/>
      <c r="T608" s="261"/>
      <c r="AT608" s="258" t="s">
        <v>146</v>
      </c>
      <c r="AU608" s="258" t="s">
        <v>75</v>
      </c>
      <c r="AV608" s="256" t="s">
        <v>73</v>
      </c>
      <c r="AW608" s="256" t="s">
        <v>39</v>
      </c>
      <c r="AX608" s="256" t="s">
        <v>65</v>
      </c>
      <c r="AY608" s="258" t="s">
        <v>136</v>
      </c>
    </row>
    <row r="609" spans="2:51" s="263" customFormat="1">
      <c r="B609" s="262"/>
      <c r="D609" s="257" t="s">
        <v>146</v>
      </c>
      <c r="E609" s="264" t="s">
        <v>33</v>
      </c>
      <c r="F609" s="265" t="s">
        <v>264</v>
      </c>
      <c r="H609" s="266">
        <v>175.90100000000001</v>
      </c>
      <c r="L609" s="262"/>
      <c r="M609" s="267"/>
      <c r="T609" s="268"/>
      <c r="AT609" s="264" t="s">
        <v>146</v>
      </c>
      <c r="AU609" s="264" t="s">
        <v>75</v>
      </c>
      <c r="AV609" s="263" t="s">
        <v>75</v>
      </c>
      <c r="AW609" s="263" t="s">
        <v>39</v>
      </c>
      <c r="AX609" s="263" t="s">
        <v>65</v>
      </c>
      <c r="AY609" s="264" t="s">
        <v>136</v>
      </c>
    </row>
    <row r="610" spans="2:51" s="270" customFormat="1">
      <c r="B610" s="269"/>
      <c r="D610" s="257" t="s">
        <v>146</v>
      </c>
      <c r="E610" s="271" t="s">
        <v>33</v>
      </c>
      <c r="F610" s="272" t="s">
        <v>150</v>
      </c>
      <c r="H610" s="273">
        <v>175.90100000000001</v>
      </c>
      <c r="L610" s="269"/>
      <c r="M610" s="274"/>
      <c r="T610" s="275"/>
      <c r="AT610" s="271" t="s">
        <v>146</v>
      </c>
      <c r="AU610" s="271" t="s">
        <v>75</v>
      </c>
      <c r="AV610" s="270" t="s">
        <v>142</v>
      </c>
      <c r="AW610" s="270" t="s">
        <v>39</v>
      </c>
      <c r="AX610" s="270" t="s">
        <v>73</v>
      </c>
      <c r="AY610" s="271" t="s">
        <v>136</v>
      </c>
    </row>
    <row r="611" spans="2:51" s="176" customFormat="1" ht="10.5">
      <c r="B611" s="175"/>
      <c r="D611" s="257" t="s">
        <v>169</v>
      </c>
      <c r="F611" s="276" t="s">
        <v>214</v>
      </c>
      <c r="L611" s="175"/>
      <c r="M611" s="253"/>
      <c r="T611" s="254"/>
      <c r="AU611" s="167" t="s">
        <v>75</v>
      </c>
    </row>
    <row r="612" spans="2:51" s="176" customFormat="1">
      <c r="B612" s="175"/>
      <c r="D612" s="257" t="s">
        <v>169</v>
      </c>
      <c r="F612" s="277" t="s">
        <v>147</v>
      </c>
      <c r="H612" s="278">
        <v>0</v>
      </c>
      <c r="L612" s="175"/>
      <c r="M612" s="253"/>
      <c r="T612" s="254"/>
      <c r="AU612" s="167" t="s">
        <v>75</v>
      </c>
    </row>
    <row r="613" spans="2:51" s="176" customFormat="1">
      <c r="B613" s="175"/>
      <c r="D613" s="257" t="s">
        <v>169</v>
      </c>
      <c r="F613" s="277" t="s">
        <v>164</v>
      </c>
      <c r="H613" s="278">
        <v>0</v>
      </c>
      <c r="L613" s="175"/>
      <c r="M613" s="253"/>
      <c r="T613" s="254"/>
      <c r="AU613" s="167" t="s">
        <v>75</v>
      </c>
    </row>
    <row r="614" spans="2:51" s="176" customFormat="1">
      <c r="B614" s="175"/>
      <c r="D614" s="257" t="s">
        <v>169</v>
      </c>
      <c r="F614" s="277" t="s">
        <v>193</v>
      </c>
      <c r="H614" s="278">
        <v>0</v>
      </c>
      <c r="L614" s="175"/>
      <c r="M614" s="253"/>
      <c r="T614" s="254"/>
      <c r="AU614" s="167" t="s">
        <v>75</v>
      </c>
    </row>
    <row r="615" spans="2:51" s="176" customFormat="1">
      <c r="B615" s="175"/>
      <c r="D615" s="257" t="s">
        <v>169</v>
      </c>
      <c r="F615" s="277" t="s">
        <v>194</v>
      </c>
      <c r="H615" s="278">
        <v>0</v>
      </c>
      <c r="L615" s="175"/>
      <c r="M615" s="253"/>
      <c r="T615" s="254"/>
      <c r="AU615" s="167" t="s">
        <v>75</v>
      </c>
    </row>
    <row r="616" spans="2:51" s="176" customFormat="1">
      <c r="B616" s="175"/>
      <c r="D616" s="257" t="s">
        <v>169</v>
      </c>
      <c r="F616" s="277" t="s">
        <v>33</v>
      </c>
      <c r="H616" s="278">
        <v>0</v>
      </c>
      <c r="L616" s="175"/>
      <c r="M616" s="253"/>
      <c r="T616" s="254"/>
      <c r="AU616" s="167" t="s">
        <v>75</v>
      </c>
    </row>
    <row r="617" spans="2:51" s="176" customFormat="1">
      <c r="B617" s="175"/>
      <c r="D617" s="257" t="s">
        <v>169</v>
      </c>
      <c r="F617" s="277" t="s">
        <v>195</v>
      </c>
      <c r="H617" s="278">
        <v>0.83</v>
      </c>
      <c r="L617" s="175"/>
      <c r="M617" s="253"/>
      <c r="T617" s="254"/>
      <c r="AU617" s="167" t="s">
        <v>75</v>
      </c>
    </row>
    <row r="618" spans="2:51" s="176" customFormat="1">
      <c r="B618" s="175"/>
      <c r="D618" s="257" t="s">
        <v>169</v>
      </c>
      <c r="F618" s="277" t="s">
        <v>196</v>
      </c>
      <c r="H618" s="278">
        <v>1.7</v>
      </c>
      <c r="L618" s="175"/>
      <c r="M618" s="253"/>
      <c r="T618" s="254"/>
      <c r="AU618" s="167" t="s">
        <v>75</v>
      </c>
    </row>
    <row r="619" spans="2:51" s="176" customFormat="1">
      <c r="B619" s="175"/>
      <c r="D619" s="257" t="s">
        <v>169</v>
      </c>
      <c r="F619" s="277" t="s">
        <v>197</v>
      </c>
      <c r="H619" s="278">
        <v>0</v>
      </c>
      <c r="L619" s="175"/>
      <c r="M619" s="253"/>
      <c r="T619" s="254"/>
      <c r="AU619" s="167" t="s">
        <v>75</v>
      </c>
    </row>
    <row r="620" spans="2:51" s="176" customFormat="1">
      <c r="B620" s="175"/>
      <c r="D620" s="257" t="s">
        <v>169</v>
      </c>
      <c r="F620" s="277" t="s">
        <v>198</v>
      </c>
      <c r="H620" s="278">
        <v>2.4209999999999998</v>
      </c>
      <c r="L620" s="175"/>
      <c r="M620" s="253"/>
      <c r="T620" s="254"/>
      <c r="AU620" s="167" t="s">
        <v>75</v>
      </c>
    </row>
    <row r="621" spans="2:51" s="176" customFormat="1">
      <c r="B621" s="175"/>
      <c r="D621" s="257" t="s">
        <v>169</v>
      </c>
      <c r="F621" s="277" t="s">
        <v>199</v>
      </c>
      <c r="H621" s="278">
        <v>1.006</v>
      </c>
      <c r="L621" s="175"/>
      <c r="M621" s="253"/>
      <c r="T621" s="254"/>
      <c r="AU621" s="167" t="s">
        <v>75</v>
      </c>
    </row>
    <row r="622" spans="2:51" s="176" customFormat="1">
      <c r="B622" s="175"/>
      <c r="D622" s="257" t="s">
        <v>169</v>
      </c>
      <c r="F622" s="277" t="s">
        <v>33</v>
      </c>
      <c r="H622" s="278">
        <v>0</v>
      </c>
      <c r="L622" s="175"/>
      <c r="M622" s="253"/>
      <c r="T622" s="254"/>
      <c r="AU622" s="167" t="s">
        <v>75</v>
      </c>
    </row>
    <row r="623" spans="2:51" s="176" customFormat="1">
      <c r="B623" s="175"/>
      <c r="D623" s="257" t="s">
        <v>169</v>
      </c>
      <c r="F623" s="277" t="s">
        <v>200</v>
      </c>
      <c r="H623" s="278">
        <v>0</v>
      </c>
      <c r="L623" s="175"/>
      <c r="M623" s="253"/>
      <c r="T623" s="254"/>
      <c r="AU623" s="167" t="s">
        <v>75</v>
      </c>
    </row>
    <row r="624" spans="2:51" s="176" customFormat="1">
      <c r="B624" s="175"/>
      <c r="D624" s="257" t="s">
        <v>169</v>
      </c>
      <c r="F624" s="277" t="s">
        <v>201</v>
      </c>
      <c r="H624" s="278">
        <v>8.7999999999999995E-2</v>
      </c>
      <c r="L624" s="175"/>
      <c r="M624" s="253"/>
      <c r="T624" s="254"/>
      <c r="AU624" s="167" t="s">
        <v>75</v>
      </c>
    </row>
    <row r="625" spans="2:47" s="176" customFormat="1">
      <c r="B625" s="175"/>
      <c r="D625" s="257" t="s">
        <v>169</v>
      </c>
      <c r="F625" s="277" t="s">
        <v>202</v>
      </c>
      <c r="H625" s="278">
        <v>5.6000000000000001E-2</v>
      </c>
      <c r="L625" s="175"/>
      <c r="M625" s="253"/>
      <c r="T625" s="254"/>
      <c r="AU625" s="167" t="s">
        <v>75</v>
      </c>
    </row>
    <row r="626" spans="2:47" s="176" customFormat="1">
      <c r="B626" s="175"/>
      <c r="D626" s="257" t="s">
        <v>169</v>
      </c>
      <c r="F626" s="277" t="s">
        <v>203</v>
      </c>
      <c r="H626" s="278">
        <v>0.20300000000000001</v>
      </c>
      <c r="L626" s="175"/>
      <c r="M626" s="253"/>
      <c r="T626" s="254"/>
      <c r="AU626" s="167" t="s">
        <v>75</v>
      </c>
    </row>
    <row r="627" spans="2:47" s="176" customFormat="1">
      <c r="B627" s="175"/>
      <c r="D627" s="257" t="s">
        <v>169</v>
      </c>
      <c r="F627" s="277" t="s">
        <v>33</v>
      </c>
      <c r="H627" s="278">
        <v>0</v>
      </c>
      <c r="L627" s="175"/>
      <c r="M627" s="253"/>
      <c r="T627" s="254"/>
      <c r="AU627" s="167" t="s">
        <v>75</v>
      </c>
    </row>
    <row r="628" spans="2:47" s="176" customFormat="1">
      <c r="B628" s="175"/>
      <c r="D628" s="257" t="s">
        <v>169</v>
      </c>
      <c r="F628" s="277" t="s">
        <v>204</v>
      </c>
      <c r="H628" s="278">
        <v>7.0000000000000007E-2</v>
      </c>
      <c r="L628" s="175"/>
      <c r="M628" s="253"/>
      <c r="T628" s="254"/>
      <c r="AU628" s="167" t="s">
        <v>75</v>
      </c>
    </row>
    <row r="629" spans="2:47" s="176" customFormat="1">
      <c r="B629" s="175"/>
      <c r="D629" s="257" t="s">
        <v>169</v>
      </c>
      <c r="F629" s="277" t="s">
        <v>202</v>
      </c>
      <c r="H629" s="278">
        <v>5.6000000000000001E-2</v>
      </c>
      <c r="L629" s="175"/>
      <c r="M629" s="253"/>
      <c r="T629" s="254"/>
      <c r="AU629" s="167" t="s">
        <v>75</v>
      </c>
    </row>
    <row r="630" spans="2:47" s="176" customFormat="1">
      <c r="B630" s="175"/>
      <c r="D630" s="257" t="s">
        <v>169</v>
      </c>
      <c r="F630" s="277" t="s">
        <v>203</v>
      </c>
      <c r="H630" s="278">
        <v>0.20300000000000001</v>
      </c>
      <c r="L630" s="175"/>
      <c r="M630" s="253"/>
      <c r="T630" s="254"/>
      <c r="AU630" s="167" t="s">
        <v>75</v>
      </c>
    </row>
    <row r="631" spans="2:47" s="176" customFormat="1">
      <c r="B631" s="175"/>
      <c r="D631" s="257" t="s">
        <v>169</v>
      </c>
      <c r="F631" s="277" t="s">
        <v>33</v>
      </c>
      <c r="H631" s="278">
        <v>0</v>
      </c>
      <c r="L631" s="175"/>
      <c r="M631" s="253"/>
      <c r="T631" s="254"/>
      <c r="AU631" s="167" t="s">
        <v>75</v>
      </c>
    </row>
    <row r="632" spans="2:47" s="176" customFormat="1">
      <c r="B632" s="175"/>
      <c r="D632" s="257" t="s">
        <v>169</v>
      </c>
      <c r="F632" s="277" t="s">
        <v>202</v>
      </c>
      <c r="H632" s="278">
        <v>5.6000000000000001E-2</v>
      </c>
      <c r="L632" s="175"/>
      <c r="M632" s="253"/>
      <c r="T632" s="254"/>
      <c r="AU632" s="167" t="s">
        <v>75</v>
      </c>
    </row>
    <row r="633" spans="2:47" s="176" customFormat="1">
      <c r="B633" s="175"/>
      <c r="D633" s="257" t="s">
        <v>169</v>
      </c>
      <c r="F633" s="277" t="s">
        <v>202</v>
      </c>
      <c r="H633" s="278">
        <v>5.6000000000000001E-2</v>
      </c>
      <c r="L633" s="175"/>
      <c r="M633" s="253"/>
      <c r="T633" s="254"/>
      <c r="AU633" s="167" t="s">
        <v>75</v>
      </c>
    </row>
    <row r="634" spans="2:47" s="176" customFormat="1">
      <c r="B634" s="175"/>
      <c r="D634" s="257" t="s">
        <v>169</v>
      </c>
      <c r="F634" s="277" t="s">
        <v>203</v>
      </c>
      <c r="H634" s="278">
        <v>0.20300000000000001</v>
      </c>
      <c r="L634" s="175"/>
      <c r="M634" s="253"/>
      <c r="T634" s="254"/>
      <c r="AU634" s="167" t="s">
        <v>75</v>
      </c>
    </row>
    <row r="635" spans="2:47" s="176" customFormat="1">
      <c r="B635" s="175"/>
      <c r="D635" s="257" t="s">
        <v>169</v>
      </c>
      <c r="F635" s="277" t="s">
        <v>33</v>
      </c>
      <c r="H635" s="278">
        <v>0</v>
      </c>
      <c r="L635" s="175"/>
      <c r="M635" s="253"/>
      <c r="T635" s="254"/>
      <c r="AU635" s="167" t="s">
        <v>75</v>
      </c>
    </row>
    <row r="636" spans="2:47" s="176" customFormat="1">
      <c r="B636" s="175"/>
      <c r="D636" s="257" t="s">
        <v>169</v>
      </c>
      <c r="F636" s="277" t="s">
        <v>197</v>
      </c>
      <c r="H636" s="278">
        <v>0</v>
      </c>
      <c r="L636" s="175"/>
      <c r="M636" s="253"/>
      <c r="T636" s="254"/>
      <c r="AU636" s="167" t="s">
        <v>75</v>
      </c>
    </row>
    <row r="637" spans="2:47" s="176" customFormat="1">
      <c r="B637" s="175"/>
      <c r="D637" s="257" t="s">
        <v>169</v>
      </c>
      <c r="F637" s="277" t="s">
        <v>205</v>
      </c>
      <c r="H637" s="278">
        <v>0.78400000000000003</v>
      </c>
      <c r="L637" s="175"/>
      <c r="M637" s="253"/>
      <c r="T637" s="254"/>
      <c r="AU637" s="167" t="s">
        <v>75</v>
      </c>
    </row>
    <row r="638" spans="2:47" s="176" customFormat="1">
      <c r="B638" s="175"/>
      <c r="D638" s="257" t="s">
        <v>169</v>
      </c>
      <c r="F638" s="277" t="s">
        <v>206</v>
      </c>
      <c r="H638" s="278">
        <v>0.72799999999999998</v>
      </c>
      <c r="L638" s="175"/>
      <c r="M638" s="253"/>
      <c r="T638" s="254"/>
      <c r="AU638" s="167" t="s">
        <v>75</v>
      </c>
    </row>
    <row r="639" spans="2:47" s="176" customFormat="1">
      <c r="B639" s="175"/>
      <c r="D639" s="257" t="s">
        <v>169</v>
      </c>
      <c r="F639" s="277" t="s">
        <v>33</v>
      </c>
      <c r="H639" s="278">
        <v>0</v>
      </c>
      <c r="L639" s="175"/>
      <c r="M639" s="253"/>
      <c r="T639" s="254"/>
      <c r="AU639" s="167" t="s">
        <v>75</v>
      </c>
    </row>
    <row r="640" spans="2:47" s="176" customFormat="1">
      <c r="B640" s="175"/>
      <c r="D640" s="257" t="s">
        <v>169</v>
      </c>
      <c r="F640" s="277" t="s">
        <v>205</v>
      </c>
      <c r="H640" s="278">
        <v>0.78400000000000003</v>
      </c>
      <c r="L640" s="175"/>
      <c r="M640" s="253"/>
      <c r="T640" s="254"/>
      <c r="AU640" s="167" t="s">
        <v>75</v>
      </c>
    </row>
    <row r="641" spans="2:47" s="176" customFormat="1">
      <c r="B641" s="175"/>
      <c r="D641" s="257" t="s">
        <v>169</v>
      </c>
      <c r="F641" s="277" t="s">
        <v>206</v>
      </c>
      <c r="H641" s="278">
        <v>0.72799999999999998</v>
      </c>
      <c r="L641" s="175"/>
      <c r="M641" s="253"/>
      <c r="T641" s="254"/>
      <c r="AU641" s="167" t="s">
        <v>75</v>
      </c>
    </row>
    <row r="642" spans="2:47" s="176" customFormat="1">
      <c r="B642" s="175"/>
      <c r="D642" s="257" t="s">
        <v>169</v>
      </c>
      <c r="F642" s="277" t="s">
        <v>207</v>
      </c>
      <c r="H642" s="278">
        <v>9.9719999999999995</v>
      </c>
      <c r="L642" s="175"/>
      <c r="M642" s="253"/>
      <c r="T642" s="254"/>
      <c r="AU642" s="167" t="s">
        <v>75</v>
      </c>
    </row>
    <row r="643" spans="2:47" s="176" customFormat="1" ht="10.5">
      <c r="B643" s="175"/>
      <c r="D643" s="257" t="s">
        <v>169</v>
      </c>
      <c r="F643" s="276" t="s">
        <v>215</v>
      </c>
      <c r="L643" s="175"/>
      <c r="M643" s="253"/>
      <c r="T643" s="254"/>
      <c r="AU643" s="167" t="s">
        <v>75</v>
      </c>
    </row>
    <row r="644" spans="2:47" s="176" customFormat="1">
      <c r="B644" s="175"/>
      <c r="D644" s="257" t="s">
        <v>169</v>
      </c>
      <c r="F644" s="277" t="s">
        <v>208</v>
      </c>
      <c r="H644" s="278">
        <v>0</v>
      </c>
      <c r="L644" s="175"/>
      <c r="M644" s="253"/>
      <c r="T644" s="254"/>
      <c r="AU644" s="167" t="s">
        <v>75</v>
      </c>
    </row>
    <row r="645" spans="2:47" s="176" customFormat="1">
      <c r="B645" s="175"/>
      <c r="D645" s="257" t="s">
        <v>169</v>
      </c>
      <c r="F645" s="277" t="s">
        <v>209</v>
      </c>
      <c r="H645" s="278">
        <v>0</v>
      </c>
      <c r="L645" s="175"/>
      <c r="M645" s="253"/>
      <c r="T645" s="254"/>
      <c r="AU645" s="167" t="s">
        <v>75</v>
      </c>
    </row>
    <row r="646" spans="2:47" s="176" customFormat="1">
      <c r="B646" s="175"/>
      <c r="D646" s="257" t="s">
        <v>169</v>
      </c>
      <c r="F646" s="277" t="s">
        <v>210</v>
      </c>
      <c r="H646" s="278">
        <v>43.7</v>
      </c>
      <c r="L646" s="175"/>
      <c r="M646" s="253"/>
      <c r="T646" s="254"/>
      <c r="AU646" s="167" t="s">
        <v>75</v>
      </c>
    </row>
    <row r="647" spans="2:47" s="176" customFormat="1">
      <c r="B647" s="175"/>
      <c r="D647" s="257" t="s">
        <v>169</v>
      </c>
      <c r="F647" s="277" t="s">
        <v>211</v>
      </c>
      <c r="H647" s="278">
        <v>8.0500000000000007</v>
      </c>
      <c r="L647" s="175"/>
      <c r="M647" s="253"/>
      <c r="T647" s="254"/>
      <c r="AU647" s="167" t="s">
        <v>75</v>
      </c>
    </row>
    <row r="648" spans="2:47" s="176" customFormat="1">
      <c r="B648" s="175"/>
      <c r="D648" s="257" t="s">
        <v>169</v>
      </c>
      <c r="F648" s="277" t="s">
        <v>212</v>
      </c>
      <c r="H648" s="278">
        <v>3.45</v>
      </c>
      <c r="L648" s="175"/>
      <c r="M648" s="253"/>
      <c r="T648" s="254"/>
      <c r="AU648" s="167" t="s">
        <v>75</v>
      </c>
    </row>
    <row r="649" spans="2:47" s="176" customFormat="1">
      <c r="B649" s="175"/>
      <c r="D649" s="257" t="s">
        <v>169</v>
      </c>
      <c r="F649" s="277" t="s">
        <v>207</v>
      </c>
      <c r="H649" s="278">
        <v>55.2</v>
      </c>
      <c r="L649" s="175"/>
      <c r="M649" s="253"/>
      <c r="T649" s="254"/>
      <c r="AU649" s="167" t="s">
        <v>75</v>
      </c>
    </row>
    <row r="650" spans="2:47" s="176" customFormat="1" ht="10.5">
      <c r="B650" s="175"/>
      <c r="D650" s="257" t="s">
        <v>169</v>
      </c>
      <c r="F650" s="276" t="s">
        <v>170</v>
      </c>
      <c r="L650" s="175"/>
      <c r="M650" s="253"/>
      <c r="T650" s="254"/>
      <c r="AU650" s="167" t="s">
        <v>75</v>
      </c>
    </row>
    <row r="651" spans="2:47" s="176" customFormat="1">
      <c r="B651" s="175"/>
      <c r="D651" s="257" t="s">
        <v>169</v>
      </c>
      <c r="F651" s="277" t="s">
        <v>147</v>
      </c>
      <c r="H651" s="278">
        <v>0</v>
      </c>
      <c r="L651" s="175"/>
      <c r="M651" s="253"/>
      <c r="T651" s="254"/>
      <c r="AU651" s="167" t="s">
        <v>75</v>
      </c>
    </row>
    <row r="652" spans="2:47" s="176" customFormat="1">
      <c r="B652" s="175"/>
      <c r="D652" s="257" t="s">
        <v>169</v>
      </c>
      <c r="F652" s="277" t="s">
        <v>164</v>
      </c>
      <c r="H652" s="278">
        <v>0</v>
      </c>
      <c r="L652" s="175"/>
      <c r="M652" s="253"/>
      <c r="T652" s="254"/>
      <c r="AU652" s="167" t="s">
        <v>75</v>
      </c>
    </row>
    <row r="653" spans="2:47" s="176" customFormat="1">
      <c r="B653" s="175"/>
      <c r="D653" s="257" t="s">
        <v>169</v>
      </c>
      <c r="F653" s="277" t="s">
        <v>165</v>
      </c>
      <c r="H653" s="278">
        <v>0</v>
      </c>
      <c r="L653" s="175"/>
      <c r="M653" s="253"/>
      <c r="T653" s="254"/>
      <c r="AU653" s="167" t="s">
        <v>75</v>
      </c>
    </row>
    <row r="654" spans="2:47" s="176" customFormat="1">
      <c r="B654" s="175"/>
      <c r="D654" s="257" t="s">
        <v>169</v>
      </c>
      <c r="F654" s="277" t="s">
        <v>166</v>
      </c>
      <c r="H654" s="278">
        <v>62.55</v>
      </c>
      <c r="L654" s="175"/>
      <c r="M654" s="253"/>
      <c r="T654" s="254"/>
      <c r="AU654" s="167" t="s">
        <v>75</v>
      </c>
    </row>
    <row r="655" spans="2:47" s="176" customFormat="1">
      <c r="B655" s="175"/>
      <c r="D655" s="257" t="s">
        <v>169</v>
      </c>
      <c r="F655" s="277" t="s">
        <v>167</v>
      </c>
      <c r="H655" s="278">
        <v>8</v>
      </c>
      <c r="L655" s="175"/>
      <c r="M655" s="253"/>
      <c r="T655" s="254"/>
      <c r="AU655" s="167" t="s">
        <v>75</v>
      </c>
    </row>
    <row r="656" spans="2:47" s="176" customFormat="1">
      <c r="B656" s="175"/>
      <c r="D656" s="257" t="s">
        <v>169</v>
      </c>
      <c r="F656" s="277" t="s">
        <v>150</v>
      </c>
      <c r="H656" s="278">
        <v>70.55</v>
      </c>
      <c r="L656" s="175"/>
      <c r="M656" s="253"/>
      <c r="T656" s="254"/>
      <c r="AU656" s="167" t="s">
        <v>75</v>
      </c>
    </row>
    <row r="657" spans="2:65" s="176" customFormat="1" ht="24.25" customHeight="1">
      <c r="B657" s="175"/>
      <c r="C657" s="239" t="s">
        <v>265</v>
      </c>
      <c r="D657" s="239" t="s">
        <v>138</v>
      </c>
      <c r="E657" s="240" t="s">
        <v>266</v>
      </c>
      <c r="F657" s="241" t="s">
        <v>267</v>
      </c>
      <c r="G657" s="242" t="s">
        <v>96</v>
      </c>
      <c r="H657" s="243">
        <v>2250.6750000000002</v>
      </c>
      <c r="I657" s="244"/>
      <c r="J657" s="244">
        <f>ROUND(I657*H657,2)</f>
        <v>0</v>
      </c>
      <c r="K657" s="241" t="s">
        <v>141</v>
      </c>
      <c r="L657" s="175"/>
      <c r="M657" s="245" t="s">
        <v>33</v>
      </c>
      <c r="N657" s="246" t="s">
        <v>49</v>
      </c>
      <c r="O657" s="247">
        <v>0.25600000000000001</v>
      </c>
      <c r="P657" s="247">
        <f>O657*H657</f>
        <v>576.17280000000005</v>
      </c>
      <c r="Q657" s="247">
        <v>0</v>
      </c>
      <c r="R657" s="247">
        <f>Q657*H657</f>
        <v>0</v>
      </c>
      <c r="S657" s="247">
        <v>0</v>
      </c>
      <c r="T657" s="248">
        <f>S657*H657</f>
        <v>0</v>
      </c>
      <c r="AR657" s="249" t="s">
        <v>142</v>
      </c>
      <c r="AT657" s="249" t="s">
        <v>138</v>
      </c>
      <c r="AU657" s="249" t="s">
        <v>75</v>
      </c>
      <c r="AY657" s="167" t="s">
        <v>136</v>
      </c>
      <c r="BE657" s="250">
        <f>IF(N657="základní",J657,0)</f>
        <v>0</v>
      </c>
      <c r="BF657" s="250">
        <f>IF(N657="snížená",J657,0)</f>
        <v>0</v>
      </c>
      <c r="BG657" s="250">
        <f>IF(N657="zákl. přenesená",J657,0)</f>
        <v>0</v>
      </c>
      <c r="BH657" s="250">
        <f>IF(N657="sníž. přenesená",J657,0)</f>
        <v>0</v>
      </c>
      <c r="BI657" s="250">
        <f>IF(N657="nulová",J657,0)</f>
        <v>0</v>
      </c>
      <c r="BJ657" s="167" t="s">
        <v>73</v>
      </c>
      <c r="BK657" s="250">
        <f>ROUND(I657*H657,2)</f>
        <v>0</v>
      </c>
      <c r="BL657" s="167" t="s">
        <v>142</v>
      </c>
      <c r="BM657" s="249" t="s">
        <v>268</v>
      </c>
    </row>
    <row r="658" spans="2:65" s="176" customFormat="1">
      <c r="B658" s="175"/>
      <c r="D658" s="251" t="s">
        <v>144</v>
      </c>
      <c r="F658" s="252" t="s">
        <v>269</v>
      </c>
      <c r="L658" s="175"/>
      <c r="M658" s="253"/>
      <c r="T658" s="254"/>
      <c r="AT658" s="167" t="s">
        <v>144</v>
      </c>
      <c r="AU658" s="167" t="s">
        <v>75</v>
      </c>
    </row>
    <row r="659" spans="2:65" s="256" customFormat="1">
      <c r="B659" s="255"/>
      <c r="D659" s="257" t="s">
        <v>146</v>
      </c>
      <c r="E659" s="258" t="s">
        <v>33</v>
      </c>
      <c r="F659" s="259" t="s">
        <v>147</v>
      </c>
      <c r="H659" s="258" t="s">
        <v>33</v>
      </c>
      <c r="L659" s="255"/>
      <c r="M659" s="260"/>
      <c r="T659" s="261"/>
      <c r="AT659" s="258" t="s">
        <v>146</v>
      </c>
      <c r="AU659" s="258" t="s">
        <v>75</v>
      </c>
      <c r="AV659" s="256" t="s">
        <v>73</v>
      </c>
      <c r="AW659" s="256" t="s">
        <v>39</v>
      </c>
      <c r="AX659" s="256" t="s">
        <v>65</v>
      </c>
      <c r="AY659" s="258" t="s">
        <v>136</v>
      </c>
    </row>
    <row r="660" spans="2:65" s="263" customFormat="1">
      <c r="B660" s="262"/>
      <c r="D660" s="257" t="s">
        <v>146</v>
      </c>
      <c r="E660" s="264" t="s">
        <v>33</v>
      </c>
      <c r="F660" s="265" t="s">
        <v>270</v>
      </c>
      <c r="H660" s="266">
        <v>2250.6750000000002</v>
      </c>
      <c r="L660" s="262"/>
      <c r="M660" s="267"/>
      <c r="T660" s="268"/>
      <c r="AT660" s="264" t="s">
        <v>146</v>
      </c>
      <c r="AU660" s="264" t="s">
        <v>75</v>
      </c>
      <c r="AV660" s="263" t="s">
        <v>75</v>
      </c>
      <c r="AW660" s="263" t="s">
        <v>39</v>
      </c>
      <c r="AX660" s="263" t="s">
        <v>65</v>
      </c>
      <c r="AY660" s="264" t="s">
        <v>136</v>
      </c>
    </row>
    <row r="661" spans="2:65" s="270" customFormat="1">
      <c r="B661" s="269"/>
      <c r="D661" s="257" t="s">
        <v>146</v>
      </c>
      <c r="E661" s="271" t="s">
        <v>33</v>
      </c>
      <c r="F661" s="272" t="s">
        <v>150</v>
      </c>
      <c r="H661" s="273">
        <v>2250.6750000000002</v>
      </c>
      <c r="L661" s="269"/>
      <c r="M661" s="274"/>
      <c r="T661" s="275"/>
      <c r="AT661" s="271" t="s">
        <v>146</v>
      </c>
      <c r="AU661" s="271" t="s">
        <v>75</v>
      </c>
      <c r="AV661" s="270" t="s">
        <v>142</v>
      </c>
      <c r="AW661" s="270" t="s">
        <v>39</v>
      </c>
      <c r="AX661" s="270" t="s">
        <v>73</v>
      </c>
      <c r="AY661" s="271" t="s">
        <v>136</v>
      </c>
    </row>
    <row r="662" spans="2:65" s="176" customFormat="1" ht="10.5">
      <c r="B662" s="175"/>
      <c r="D662" s="257" t="s">
        <v>169</v>
      </c>
      <c r="F662" s="276" t="s">
        <v>214</v>
      </c>
      <c r="L662" s="175"/>
      <c r="M662" s="253"/>
      <c r="T662" s="254"/>
      <c r="AU662" s="167" t="s">
        <v>75</v>
      </c>
    </row>
    <row r="663" spans="2:65" s="176" customFormat="1">
      <c r="B663" s="175"/>
      <c r="D663" s="257" t="s">
        <v>169</v>
      </c>
      <c r="F663" s="277" t="s">
        <v>147</v>
      </c>
      <c r="H663" s="278">
        <v>0</v>
      </c>
      <c r="L663" s="175"/>
      <c r="M663" s="253"/>
      <c r="T663" s="254"/>
      <c r="AU663" s="167" t="s">
        <v>75</v>
      </c>
    </row>
    <row r="664" spans="2:65" s="176" customFormat="1">
      <c r="B664" s="175"/>
      <c r="D664" s="257" t="s">
        <v>169</v>
      </c>
      <c r="F664" s="277" t="s">
        <v>164</v>
      </c>
      <c r="H664" s="278">
        <v>0</v>
      </c>
      <c r="L664" s="175"/>
      <c r="M664" s="253"/>
      <c r="T664" s="254"/>
      <c r="AU664" s="167" t="s">
        <v>75</v>
      </c>
    </row>
    <row r="665" spans="2:65" s="176" customFormat="1">
      <c r="B665" s="175"/>
      <c r="D665" s="257" t="s">
        <v>169</v>
      </c>
      <c r="F665" s="277" t="s">
        <v>193</v>
      </c>
      <c r="H665" s="278">
        <v>0</v>
      </c>
      <c r="L665" s="175"/>
      <c r="M665" s="253"/>
      <c r="T665" s="254"/>
      <c r="AU665" s="167" t="s">
        <v>75</v>
      </c>
    </row>
    <row r="666" spans="2:65" s="176" customFormat="1">
      <c r="B666" s="175"/>
      <c r="D666" s="257" t="s">
        <v>169</v>
      </c>
      <c r="F666" s="277" t="s">
        <v>194</v>
      </c>
      <c r="H666" s="278">
        <v>0</v>
      </c>
      <c r="L666" s="175"/>
      <c r="M666" s="253"/>
      <c r="T666" s="254"/>
      <c r="AU666" s="167" t="s">
        <v>75</v>
      </c>
    </row>
    <row r="667" spans="2:65" s="176" customFormat="1">
      <c r="B667" s="175"/>
      <c r="D667" s="257" t="s">
        <v>169</v>
      </c>
      <c r="F667" s="277" t="s">
        <v>33</v>
      </c>
      <c r="H667" s="278">
        <v>0</v>
      </c>
      <c r="L667" s="175"/>
      <c r="M667" s="253"/>
      <c r="T667" s="254"/>
      <c r="AU667" s="167" t="s">
        <v>75</v>
      </c>
    </row>
    <row r="668" spans="2:65" s="176" customFormat="1">
      <c r="B668" s="175"/>
      <c r="D668" s="257" t="s">
        <v>169</v>
      </c>
      <c r="F668" s="277" t="s">
        <v>195</v>
      </c>
      <c r="H668" s="278">
        <v>0.83</v>
      </c>
      <c r="L668" s="175"/>
      <c r="M668" s="253"/>
      <c r="T668" s="254"/>
      <c r="AU668" s="167" t="s">
        <v>75</v>
      </c>
    </row>
    <row r="669" spans="2:65" s="176" customFormat="1">
      <c r="B669" s="175"/>
      <c r="D669" s="257" t="s">
        <v>169</v>
      </c>
      <c r="F669" s="277" t="s">
        <v>196</v>
      </c>
      <c r="H669" s="278">
        <v>1.7</v>
      </c>
      <c r="L669" s="175"/>
      <c r="M669" s="253"/>
      <c r="T669" s="254"/>
      <c r="AU669" s="167" t="s">
        <v>75</v>
      </c>
    </row>
    <row r="670" spans="2:65" s="176" customFormat="1">
      <c r="B670" s="175"/>
      <c r="D670" s="257" t="s">
        <v>169</v>
      </c>
      <c r="F670" s="277" t="s">
        <v>197</v>
      </c>
      <c r="H670" s="278">
        <v>0</v>
      </c>
      <c r="L670" s="175"/>
      <c r="M670" s="253"/>
      <c r="T670" s="254"/>
      <c r="AU670" s="167" t="s">
        <v>75</v>
      </c>
    </row>
    <row r="671" spans="2:65" s="176" customFormat="1">
      <c r="B671" s="175"/>
      <c r="D671" s="257" t="s">
        <v>169</v>
      </c>
      <c r="F671" s="277" t="s">
        <v>198</v>
      </c>
      <c r="H671" s="278">
        <v>2.4209999999999998</v>
      </c>
      <c r="L671" s="175"/>
      <c r="M671" s="253"/>
      <c r="T671" s="254"/>
      <c r="AU671" s="167" t="s">
        <v>75</v>
      </c>
    </row>
    <row r="672" spans="2:65" s="176" customFormat="1">
      <c r="B672" s="175"/>
      <c r="D672" s="257" t="s">
        <v>169</v>
      </c>
      <c r="F672" s="277" t="s">
        <v>199</v>
      </c>
      <c r="H672" s="278">
        <v>1.006</v>
      </c>
      <c r="L672" s="175"/>
      <c r="M672" s="253"/>
      <c r="T672" s="254"/>
      <c r="AU672" s="167" t="s">
        <v>75</v>
      </c>
    </row>
    <row r="673" spans="2:47" s="176" customFormat="1">
      <c r="B673" s="175"/>
      <c r="D673" s="257" t="s">
        <v>169</v>
      </c>
      <c r="F673" s="277" t="s">
        <v>33</v>
      </c>
      <c r="H673" s="278">
        <v>0</v>
      </c>
      <c r="L673" s="175"/>
      <c r="M673" s="253"/>
      <c r="T673" s="254"/>
      <c r="AU673" s="167" t="s">
        <v>75</v>
      </c>
    </row>
    <row r="674" spans="2:47" s="176" customFormat="1">
      <c r="B674" s="175"/>
      <c r="D674" s="257" t="s">
        <v>169</v>
      </c>
      <c r="F674" s="277" t="s">
        <v>200</v>
      </c>
      <c r="H674" s="278">
        <v>0</v>
      </c>
      <c r="L674" s="175"/>
      <c r="M674" s="253"/>
      <c r="T674" s="254"/>
      <c r="AU674" s="167" t="s">
        <v>75</v>
      </c>
    </row>
    <row r="675" spans="2:47" s="176" customFormat="1">
      <c r="B675" s="175"/>
      <c r="D675" s="257" t="s">
        <v>169</v>
      </c>
      <c r="F675" s="277" t="s">
        <v>201</v>
      </c>
      <c r="H675" s="278">
        <v>8.7999999999999995E-2</v>
      </c>
      <c r="L675" s="175"/>
      <c r="M675" s="253"/>
      <c r="T675" s="254"/>
      <c r="AU675" s="167" t="s">
        <v>75</v>
      </c>
    </row>
    <row r="676" spans="2:47" s="176" customFormat="1">
      <c r="B676" s="175"/>
      <c r="D676" s="257" t="s">
        <v>169</v>
      </c>
      <c r="F676" s="277" t="s">
        <v>202</v>
      </c>
      <c r="H676" s="278">
        <v>5.6000000000000001E-2</v>
      </c>
      <c r="L676" s="175"/>
      <c r="M676" s="253"/>
      <c r="T676" s="254"/>
      <c r="AU676" s="167" t="s">
        <v>75</v>
      </c>
    </row>
    <row r="677" spans="2:47" s="176" customFormat="1">
      <c r="B677" s="175"/>
      <c r="D677" s="257" t="s">
        <v>169</v>
      </c>
      <c r="F677" s="277" t="s">
        <v>203</v>
      </c>
      <c r="H677" s="278">
        <v>0.20300000000000001</v>
      </c>
      <c r="L677" s="175"/>
      <c r="M677" s="253"/>
      <c r="T677" s="254"/>
      <c r="AU677" s="167" t="s">
        <v>75</v>
      </c>
    </row>
    <row r="678" spans="2:47" s="176" customFormat="1">
      <c r="B678" s="175"/>
      <c r="D678" s="257" t="s">
        <v>169</v>
      </c>
      <c r="F678" s="277" t="s">
        <v>33</v>
      </c>
      <c r="H678" s="278">
        <v>0</v>
      </c>
      <c r="L678" s="175"/>
      <c r="M678" s="253"/>
      <c r="T678" s="254"/>
      <c r="AU678" s="167" t="s">
        <v>75</v>
      </c>
    </row>
    <row r="679" spans="2:47" s="176" customFormat="1">
      <c r="B679" s="175"/>
      <c r="D679" s="257" t="s">
        <v>169</v>
      </c>
      <c r="F679" s="277" t="s">
        <v>204</v>
      </c>
      <c r="H679" s="278">
        <v>7.0000000000000007E-2</v>
      </c>
      <c r="L679" s="175"/>
      <c r="M679" s="253"/>
      <c r="T679" s="254"/>
      <c r="AU679" s="167" t="s">
        <v>75</v>
      </c>
    </row>
    <row r="680" spans="2:47" s="176" customFormat="1">
      <c r="B680" s="175"/>
      <c r="D680" s="257" t="s">
        <v>169</v>
      </c>
      <c r="F680" s="277" t="s">
        <v>202</v>
      </c>
      <c r="H680" s="278">
        <v>5.6000000000000001E-2</v>
      </c>
      <c r="L680" s="175"/>
      <c r="M680" s="253"/>
      <c r="T680" s="254"/>
      <c r="AU680" s="167" t="s">
        <v>75</v>
      </c>
    </row>
    <row r="681" spans="2:47" s="176" customFormat="1">
      <c r="B681" s="175"/>
      <c r="D681" s="257" t="s">
        <v>169</v>
      </c>
      <c r="F681" s="277" t="s">
        <v>203</v>
      </c>
      <c r="H681" s="278">
        <v>0.20300000000000001</v>
      </c>
      <c r="L681" s="175"/>
      <c r="M681" s="253"/>
      <c r="T681" s="254"/>
      <c r="AU681" s="167" t="s">
        <v>75</v>
      </c>
    </row>
    <row r="682" spans="2:47" s="176" customFormat="1">
      <c r="B682" s="175"/>
      <c r="D682" s="257" t="s">
        <v>169</v>
      </c>
      <c r="F682" s="277" t="s">
        <v>33</v>
      </c>
      <c r="H682" s="278">
        <v>0</v>
      </c>
      <c r="L682" s="175"/>
      <c r="M682" s="253"/>
      <c r="T682" s="254"/>
      <c r="AU682" s="167" t="s">
        <v>75</v>
      </c>
    </row>
    <row r="683" spans="2:47" s="176" customFormat="1">
      <c r="B683" s="175"/>
      <c r="D683" s="257" t="s">
        <v>169</v>
      </c>
      <c r="F683" s="277" t="s">
        <v>202</v>
      </c>
      <c r="H683" s="278">
        <v>5.6000000000000001E-2</v>
      </c>
      <c r="L683" s="175"/>
      <c r="M683" s="253"/>
      <c r="T683" s="254"/>
      <c r="AU683" s="167" t="s">
        <v>75</v>
      </c>
    </row>
    <row r="684" spans="2:47" s="176" customFormat="1">
      <c r="B684" s="175"/>
      <c r="D684" s="257" t="s">
        <v>169</v>
      </c>
      <c r="F684" s="277" t="s">
        <v>202</v>
      </c>
      <c r="H684" s="278">
        <v>5.6000000000000001E-2</v>
      </c>
      <c r="L684" s="175"/>
      <c r="M684" s="253"/>
      <c r="T684" s="254"/>
      <c r="AU684" s="167" t="s">
        <v>75</v>
      </c>
    </row>
    <row r="685" spans="2:47" s="176" customFormat="1">
      <c r="B685" s="175"/>
      <c r="D685" s="257" t="s">
        <v>169</v>
      </c>
      <c r="F685" s="277" t="s">
        <v>203</v>
      </c>
      <c r="H685" s="278">
        <v>0.20300000000000001</v>
      </c>
      <c r="L685" s="175"/>
      <c r="M685" s="253"/>
      <c r="T685" s="254"/>
      <c r="AU685" s="167" t="s">
        <v>75</v>
      </c>
    </row>
    <row r="686" spans="2:47" s="176" customFormat="1">
      <c r="B686" s="175"/>
      <c r="D686" s="257" t="s">
        <v>169</v>
      </c>
      <c r="F686" s="277" t="s">
        <v>33</v>
      </c>
      <c r="H686" s="278">
        <v>0</v>
      </c>
      <c r="L686" s="175"/>
      <c r="M686" s="253"/>
      <c r="T686" s="254"/>
      <c r="AU686" s="167" t="s">
        <v>75</v>
      </c>
    </row>
    <row r="687" spans="2:47" s="176" customFormat="1">
      <c r="B687" s="175"/>
      <c r="D687" s="257" t="s">
        <v>169</v>
      </c>
      <c r="F687" s="277" t="s">
        <v>197</v>
      </c>
      <c r="H687" s="278">
        <v>0</v>
      </c>
      <c r="L687" s="175"/>
      <c r="M687" s="253"/>
      <c r="T687" s="254"/>
      <c r="AU687" s="167" t="s">
        <v>75</v>
      </c>
    </row>
    <row r="688" spans="2:47" s="176" customFormat="1">
      <c r="B688" s="175"/>
      <c r="D688" s="257" t="s">
        <v>169</v>
      </c>
      <c r="F688" s="277" t="s">
        <v>205</v>
      </c>
      <c r="H688" s="278">
        <v>0.78400000000000003</v>
      </c>
      <c r="L688" s="175"/>
      <c r="M688" s="253"/>
      <c r="T688" s="254"/>
      <c r="AU688" s="167" t="s">
        <v>75</v>
      </c>
    </row>
    <row r="689" spans="2:47" s="176" customFormat="1">
      <c r="B689" s="175"/>
      <c r="D689" s="257" t="s">
        <v>169</v>
      </c>
      <c r="F689" s="277" t="s">
        <v>206</v>
      </c>
      <c r="H689" s="278">
        <v>0.72799999999999998</v>
      </c>
      <c r="L689" s="175"/>
      <c r="M689" s="253"/>
      <c r="T689" s="254"/>
      <c r="AU689" s="167" t="s">
        <v>75</v>
      </c>
    </row>
    <row r="690" spans="2:47" s="176" customFormat="1">
      <c r="B690" s="175"/>
      <c r="D690" s="257" t="s">
        <v>169</v>
      </c>
      <c r="F690" s="277" t="s">
        <v>33</v>
      </c>
      <c r="H690" s="278">
        <v>0</v>
      </c>
      <c r="L690" s="175"/>
      <c r="M690" s="253"/>
      <c r="T690" s="254"/>
      <c r="AU690" s="167" t="s">
        <v>75</v>
      </c>
    </row>
    <row r="691" spans="2:47" s="176" customFormat="1">
      <c r="B691" s="175"/>
      <c r="D691" s="257" t="s">
        <v>169</v>
      </c>
      <c r="F691" s="277" t="s">
        <v>205</v>
      </c>
      <c r="H691" s="278">
        <v>0.78400000000000003</v>
      </c>
      <c r="L691" s="175"/>
      <c r="M691" s="253"/>
      <c r="T691" s="254"/>
      <c r="AU691" s="167" t="s">
        <v>75</v>
      </c>
    </row>
    <row r="692" spans="2:47" s="176" customFormat="1">
      <c r="B692" s="175"/>
      <c r="D692" s="257" t="s">
        <v>169</v>
      </c>
      <c r="F692" s="277" t="s">
        <v>206</v>
      </c>
      <c r="H692" s="278">
        <v>0.72799999999999998</v>
      </c>
      <c r="L692" s="175"/>
      <c r="M692" s="253"/>
      <c r="T692" s="254"/>
      <c r="AU692" s="167" t="s">
        <v>75</v>
      </c>
    </row>
    <row r="693" spans="2:47" s="176" customFormat="1">
      <c r="B693" s="175"/>
      <c r="D693" s="257" t="s">
        <v>169</v>
      </c>
      <c r="F693" s="277" t="s">
        <v>207</v>
      </c>
      <c r="H693" s="278">
        <v>9.9719999999999995</v>
      </c>
      <c r="L693" s="175"/>
      <c r="M693" s="253"/>
      <c r="T693" s="254"/>
      <c r="AU693" s="167" t="s">
        <v>75</v>
      </c>
    </row>
    <row r="694" spans="2:47" s="176" customFormat="1" ht="10.5">
      <c r="B694" s="175"/>
      <c r="D694" s="257" t="s">
        <v>169</v>
      </c>
      <c r="F694" s="276" t="s">
        <v>215</v>
      </c>
      <c r="L694" s="175"/>
      <c r="M694" s="253"/>
      <c r="T694" s="254"/>
      <c r="AU694" s="167" t="s">
        <v>75</v>
      </c>
    </row>
    <row r="695" spans="2:47" s="176" customFormat="1">
      <c r="B695" s="175"/>
      <c r="D695" s="257" t="s">
        <v>169</v>
      </c>
      <c r="F695" s="277" t="s">
        <v>208</v>
      </c>
      <c r="H695" s="278">
        <v>0</v>
      </c>
      <c r="L695" s="175"/>
      <c r="M695" s="253"/>
      <c r="T695" s="254"/>
      <c r="AU695" s="167" t="s">
        <v>75</v>
      </c>
    </row>
    <row r="696" spans="2:47" s="176" customFormat="1">
      <c r="B696" s="175"/>
      <c r="D696" s="257" t="s">
        <v>169</v>
      </c>
      <c r="F696" s="277" t="s">
        <v>209</v>
      </c>
      <c r="H696" s="278">
        <v>0</v>
      </c>
      <c r="L696" s="175"/>
      <c r="M696" s="253"/>
      <c r="T696" s="254"/>
      <c r="AU696" s="167" t="s">
        <v>75</v>
      </c>
    </row>
    <row r="697" spans="2:47" s="176" customFormat="1">
      <c r="B697" s="175"/>
      <c r="D697" s="257" t="s">
        <v>169</v>
      </c>
      <c r="F697" s="277" t="s">
        <v>210</v>
      </c>
      <c r="H697" s="278">
        <v>43.7</v>
      </c>
      <c r="L697" s="175"/>
      <c r="M697" s="253"/>
      <c r="T697" s="254"/>
      <c r="AU697" s="167" t="s">
        <v>75</v>
      </c>
    </row>
    <row r="698" spans="2:47" s="176" customFormat="1">
      <c r="B698" s="175"/>
      <c r="D698" s="257" t="s">
        <v>169</v>
      </c>
      <c r="F698" s="277" t="s">
        <v>211</v>
      </c>
      <c r="H698" s="278">
        <v>8.0500000000000007</v>
      </c>
      <c r="L698" s="175"/>
      <c r="M698" s="253"/>
      <c r="T698" s="254"/>
      <c r="AU698" s="167" t="s">
        <v>75</v>
      </c>
    </row>
    <row r="699" spans="2:47" s="176" customFormat="1">
      <c r="B699" s="175"/>
      <c r="D699" s="257" t="s">
        <v>169</v>
      </c>
      <c r="F699" s="277" t="s">
        <v>212</v>
      </c>
      <c r="H699" s="278">
        <v>3.45</v>
      </c>
      <c r="L699" s="175"/>
      <c r="M699" s="253"/>
      <c r="T699" s="254"/>
      <c r="AU699" s="167" t="s">
        <v>75</v>
      </c>
    </row>
    <row r="700" spans="2:47" s="176" customFormat="1">
      <c r="B700" s="175"/>
      <c r="D700" s="257" t="s">
        <v>169</v>
      </c>
      <c r="F700" s="277" t="s">
        <v>207</v>
      </c>
      <c r="H700" s="278">
        <v>55.2</v>
      </c>
      <c r="L700" s="175"/>
      <c r="M700" s="253"/>
      <c r="T700" s="254"/>
      <c r="AU700" s="167" t="s">
        <v>75</v>
      </c>
    </row>
    <row r="701" spans="2:47" s="176" customFormat="1" ht="10.5">
      <c r="B701" s="175"/>
      <c r="D701" s="257" t="s">
        <v>169</v>
      </c>
      <c r="F701" s="276" t="s">
        <v>170</v>
      </c>
      <c r="L701" s="175"/>
      <c r="M701" s="253"/>
      <c r="T701" s="254"/>
      <c r="AU701" s="167" t="s">
        <v>75</v>
      </c>
    </row>
    <row r="702" spans="2:47" s="176" customFormat="1">
      <c r="B702" s="175"/>
      <c r="D702" s="257" t="s">
        <v>169</v>
      </c>
      <c r="F702" s="277" t="s">
        <v>147</v>
      </c>
      <c r="H702" s="278">
        <v>0</v>
      </c>
      <c r="L702" s="175"/>
      <c r="M702" s="253"/>
      <c r="T702" s="254"/>
      <c r="AU702" s="167" t="s">
        <v>75</v>
      </c>
    </row>
    <row r="703" spans="2:47" s="176" customFormat="1">
      <c r="B703" s="175"/>
      <c r="D703" s="257" t="s">
        <v>169</v>
      </c>
      <c r="F703" s="277" t="s">
        <v>164</v>
      </c>
      <c r="H703" s="278">
        <v>0</v>
      </c>
      <c r="L703" s="175"/>
      <c r="M703" s="253"/>
      <c r="T703" s="254"/>
      <c r="AU703" s="167" t="s">
        <v>75</v>
      </c>
    </row>
    <row r="704" spans="2:47" s="176" customFormat="1">
      <c r="B704" s="175"/>
      <c r="D704" s="257" t="s">
        <v>169</v>
      </c>
      <c r="F704" s="277" t="s">
        <v>165</v>
      </c>
      <c r="H704" s="278">
        <v>0</v>
      </c>
      <c r="L704" s="175"/>
      <c r="M704" s="253"/>
      <c r="T704" s="254"/>
      <c r="AU704" s="167" t="s">
        <v>75</v>
      </c>
    </row>
    <row r="705" spans="2:65" s="176" customFormat="1">
      <c r="B705" s="175"/>
      <c r="D705" s="257" t="s">
        <v>169</v>
      </c>
      <c r="F705" s="277" t="s">
        <v>166</v>
      </c>
      <c r="H705" s="278">
        <v>62.55</v>
      </c>
      <c r="L705" s="175"/>
      <c r="M705" s="253"/>
      <c r="T705" s="254"/>
      <c r="AU705" s="167" t="s">
        <v>75</v>
      </c>
    </row>
    <row r="706" spans="2:65" s="176" customFormat="1">
      <c r="B706" s="175"/>
      <c r="D706" s="257" t="s">
        <v>169</v>
      </c>
      <c r="F706" s="277" t="s">
        <v>167</v>
      </c>
      <c r="H706" s="278">
        <v>8</v>
      </c>
      <c r="L706" s="175"/>
      <c r="M706" s="253"/>
      <c r="T706" s="254"/>
      <c r="AU706" s="167" t="s">
        <v>75</v>
      </c>
    </row>
    <row r="707" spans="2:65" s="176" customFormat="1">
      <c r="B707" s="175"/>
      <c r="D707" s="257" t="s">
        <v>169</v>
      </c>
      <c r="F707" s="277" t="s">
        <v>150</v>
      </c>
      <c r="H707" s="278">
        <v>70.55</v>
      </c>
      <c r="L707" s="175"/>
      <c r="M707" s="253"/>
      <c r="T707" s="254"/>
      <c r="AU707" s="167" t="s">
        <v>75</v>
      </c>
    </row>
    <row r="708" spans="2:65" s="176" customFormat="1" ht="10.5">
      <c r="B708" s="175"/>
      <c r="D708" s="257" t="s">
        <v>169</v>
      </c>
      <c r="F708" s="276" t="s">
        <v>240</v>
      </c>
      <c r="L708" s="175"/>
      <c r="M708" s="253"/>
      <c r="T708" s="254"/>
      <c r="AU708" s="167" t="s">
        <v>75</v>
      </c>
    </row>
    <row r="709" spans="2:65" s="176" customFormat="1">
      <c r="B709" s="175"/>
      <c r="D709" s="257" t="s">
        <v>169</v>
      </c>
      <c r="F709" s="277" t="s">
        <v>147</v>
      </c>
      <c r="H709" s="278">
        <v>0</v>
      </c>
      <c r="L709" s="175"/>
      <c r="M709" s="253"/>
      <c r="T709" s="254"/>
      <c r="AU709" s="167" t="s">
        <v>75</v>
      </c>
    </row>
    <row r="710" spans="2:65" s="176" customFormat="1">
      <c r="B710" s="175"/>
      <c r="D710" s="257" t="s">
        <v>169</v>
      </c>
      <c r="F710" s="277" t="s">
        <v>148</v>
      </c>
      <c r="H710" s="278">
        <v>164.60599999999999</v>
      </c>
      <c r="L710" s="175"/>
      <c r="M710" s="253"/>
      <c r="T710" s="254"/>
      <c r="AU710" s="167" t="s">
        <v>75</v>
      </c>
    </row>
    <row r="711" spans="2:65" s="176" customFormat="1">
      <c r="B711" s="175"/>
      <c r="D711" s="257" t="s">
        <v>169</v>
      </c>
      <c r="F711" s="277" t="s">
        <v>149</v>
      </c>
      <c r="H711" s="278">
        <v>20</v>
      </c>
      <c r="L711" s="175"/>
      <c r="M711" s="253"/>
      <c r="T711" s="254"/>
      <c r="AU711" s="167" t="s">
        <v>75</v>
      </c>
    </row>
    <row r="712" spans="2:65" s="176" customFormat="1">
      <c r="B712" s="175"/>
      <c r="D712" s="257" t="s">
        <v>169</v>
      </c>
      <c r="F712" s="277" t="s">
        <v>150</v>
      </c>
      <c r="H712" s="278">
        <v>184.60599999999999</v>
      </c>
      <c r="L712" s="175"/>
      <c r="M712" s="253"/>
      <c r="T712" s="254"/>
      <c r="AU712" s="167" t="s">
        <v>75</v>
      </c>
    </row>
    <row r="713" spans="2:65" s="176" customFormat="1" ht="10.5">
      <c r="B713" s="175"/>
      <c r="D713" s="257" t="s">
        <v>169</v>
      </c>
      <c r="F713" s="276" t="s">
        <v>241</v>
      </c>
      <c r="L713" s="175"/>
      <c r="M713" s="253"/>
      <c r="T713" s="254"/>
      <c r="AU713" s="167" t="s">
        <v>75</v>
      </c>
    </row>
    <row r="714" spans="2:65" s="176" customFormat="1">
      <c r="B714" s="175"/>
      <c r="D714" s="257" t="s">
        <v>169</v>
      </c>
      <c r="F714" s="277" t="s">
        <v>147</v>
      </c>
      <c r="H714" s="278">
        <v>0</v>
      </c>
      <c r="L714" s="175"/>
      <c r="M714" s="253"/>
      <c r="T714" s="254"/>
      <c r="AU714" s="167" t="s">
        <v>75</v>
      </c>
    </row>
    <row r="715" spans="2:65" s="176" customFormat="1">
      <c r="B715" s="175"/>
      <c r="D715" s="257" t="s">
        <v>169</v>
      </c>
      <c r="F715" s="277" t="s">
        <v>155</v>
      </c>
      <c r="H715" s="278">
        <v>691.65</v>
      </c>
      <c r="L715" s="175"/>
      <c r="M715" s="253"/>
      <c r="T715" s="254"/>
      <c r="AU715" s="167" t="s">
        <v>75</v>
      </c>
    </row>
    <row r="716" spans="2:65" s="176" customFormat="1">
      <c r="B716" s="175"/>
      <c r="D716" s="257" t="s">
        <v>169</v>
      </c>
      <c r="F716" s="277" t="s">
        <v>156</v>
      </c>
      <c r="H716" s="278">
        <v>142.11000000000001</v>
      </c>
      <c r="L716" s="175"/>
      <c r="M716" s="253"/>
      <c r="T716" s="254"/>
      <c r="AU716" s="167" t="s">
        <v>75</v>
      </c>
    </row>
    <row r="717" spans="2:65" s="176" customFormat="1">
      <c r="B717" s="175"/>
      <c r="D717" s="257" t="s">
        <v>169</v>
      </c>
      <c r="F717" s="277" t="s">
        <v>157</v>
      </c>
      <c r="H717" s="278">
        <v>36.119999999999997</v>
      </c>
      <c r="L717" s="175"/>
      <c r="M717" s="253"/>
      <c r="T717" s="254"/>
      <c r="AU717" s="167" t="s">
        <v>75</v>
      </c>
    </row>
    <row r="718" spans="2:65" s="176" customFormat="1">
      <c r="B718" s="175"/>
      <c r="D718" s="257" t="s">
        <v>169</v>
      </c>
      <c r="F718" s="277" t="s">
        <v>158</v>
      </c>
      <c r="H718" s="278">
        <v>23.08</v>
      </c>
      <c r="L718" s="175"/>
      <c r="M718" s="253"/>
      <c r="T718" s="254"/>
      <c r="AU718" s="167" t="s">
        <v>75</v>
      </c>
    </row>
    <row r="719" spans="2:65" s="176" customFormat="1">
      <c r="B719" s="175"/>
      <c r="D719" s="257" t="s">
        <v>169</v>
      </c>
      <c r="F719" s="277" t="s">
        <v>150</v>
      </c>
      <c r="H719" s="278">
        <v>892.96</v>
      </c>
      <c r="L719" s="175"/>
      <c r="M719" s="253"/>
      <c r="T719" s="254"/>
      <c r="AU719" s="167" t="s">
        <v>75</v>
      </c>
    </row>
    <row r="720" spans="2:65" s="176" customFormat="1" ht="24.25" customHeight="1">
      <c r="B720" s="175"/>
      <c r="C720" s="239" t="s">
        <v>271</v>
      </c>
      <c r="D720" s="239" t="s">
        <v>138</v>
      </c>
      <c r="E720" s="240" t="s">
        <v>272</v>
      </c>
      <c r="F720" s="241" t="s">
        <v>273</v>
      </c>
      <c r="G720" s="242" t="s">
        <v>96</v>
      </c>
      <c r="H720" s="243">
        <v>1213.288</v>
      </c>
      <c r="I720" s="244"/>
      <c r="J720" s="244">
        <f>ROUND(I720*H720,2)</f>
        <v>0</v>
      </c>
      <c r="K720" s="241" t="s">
        <v>141</v>
      </c>
      <c r="L720" s="175"/>
      <c r="M720" s="245" t="s">
        <v>33</v>
      </c>
      <c r="N720" s="246" t="s">
        <v>49</v>
      </c>
      <c r="O720" s="247">
        <v>8.9999999999999993E-3</v>
      </c>
      <c r="P720" s="247">
        <f>O720*H720</f>
        <v>10.919592</v>
      </c>
      <c r="Q720" s="247">
        <v>0</v>
      </c>
      <c r="R720" s="247">
        <f>Q720*H720</f>
        <v>0</v>
      </c>
      <c r="S720" s="247">
        <v>0</v>
      </c>
      <c r="T720" s="248">
        <f>S720*H720</f>
        <v>0</v>
      </c>
      <c r="AR720" s="249" t="s">
        <v>142</v>
      </c>
      <c r="AT720" s="249" t="s">
        <v>138</v>
      </c>
      <c r="AU720" s="249" t="s">
        <v>75</v>
      </c>
      <c r="AY720" s="167" t="s">
        <v>136</v>
      </c>
      <c r="BE720" s="250">
        <f>IF(N720="základní",J720,0)</f>
        <v>0</v>
      </c>
      <c r="BF720" s="250">
        <f>IF(N720="snížená",J720,0)</f>
        <v>0</v>
      </c>
      <c r="BG720" s="250">
        <f>IF(N720="zákl. přenesená",J720,0)</f>
        <v>0</v>
      </c>
      <c r="BH720" s="250">
        <f>IF(N720="sníž. přenesená",J720,0)</f>
        <v>0</v>
      </c>
      <c r="BI720" s="250">
        <f>IF(N720="nulová",J720,0)</f>
        <v>0</v>
      </c>
      <c r="BJ720" s="167" t="s">
        <v>73</v>
      </c>
      <c r="BK720" s="250">
        <f>ROUND(I720*H720,2)</f>
        <v>0</v>
      </c>
      <c r="BL720" s="167" t="s">
        <v>142</v>
      </c>
      <c r="BM720" s="249" t="s">
        <v>274</v>
      </c>
    </row>
    <row r="721" spans="2:51" s="176" customFormat="1">
      <c r="B721" s="175"/>
      <c r="D721" s="251" t="s">
        <v>144</v>
      </c>
      <c r="F721" s="252" t="s">
        <v>275</v>
      </c>
      <c r="L721" s="175"/>
      <c r="M721" s="253"/>
      <c r="T721" s="254"/>
      <c r="AT721" s="167" t="s">
        <v>144</v>
      </c>
      <c r="AU721" s="167" t="s">
        <v>75</v>
      </c>
    </row>
    <row r="722" spans="2:51" s="256" customFormat="1">
      <c r="B722" s="255"/>
      <c r="D722" s="257" t="s">
        <v>146</v>
      </c>
      <c r="E722" s="258" t="s">
        <v>33</v>
      </c>
      <c r="F722" s="259" t="s">
        <v>147</v>
      </c>
      <c r="H722" s="258" t="s">
        <v>33</v>
      </c>
      <c r="L722" s="255"/>
      <c r="M722" s="260"/>
      <c r="T722" s="261"/>
      <c r="AT722" s="258" t="s">
        <v>146</v>
      </c>
      <c r="AU722" s="258" t="s">
        <v>75</v>
      </c>
      <c r="AV722" s="256" t="s">
        <v>73</v>
      </c>
      <c r="AW722" s="256" t="s">
        <v>39</v>
      </c>
      <c r="AX722" s="256" t="s">
        <v>65</v>
      </c>
      <c r="AY722" s="258" t="s">
        <v>136</v>
      </c>
    </row>
    <row r="723" spans="2:51" s="263" customFormat="1">
      <c r="B723" s="262"/>
      <c r="D723" s="257" t="s">
        <v>146</v>
      </c>
      <c r="E723" s="264" t="s">
        <v>33</v>
      </c>
      <c r="F723" s="265" t="s">
        <v>276</v>
      </c>
      <c r="H723" s="266">
        <v>1213.288</v>
      </c>
      <c r="L723" s="262"/>
      <c r="M723" s="267"/>
      <c r="T723" s="268"/>
      <c r="AT723" s="264" t="s">
        <v>146</v>
      </c>
      <c r="AU723" s="264" t="s">
        <v>75</v>
      </c>
      <c r="AV723" s="263" t="s">
        <v>75</v>
      </c>
      <c r="AW723" s="263" t="s">
        <v>39</v>
      </c>
      <c r="AX723" s="263" t="s">
        <v>65</v>
      </c>
      <c r="AY723" s="264" t="s">
        <v>136</v>
      </c>
    </row>
    <row r="724" spans="2:51" s="270" customFormat="1">
      <c r="B724" s="269"/>
      <c r="D724" s="257" t="s">
        <v>146</v>
      </c>
      <c r="E724" s="271" t="s">
        <v>33</v>
      </c>
      <c r="F724" s="272" t="s">
        <v>150</v>
      </c>
      <c r="H724" s="273">
        <v>1213.288</v>
      </c>
      <c r="L724" s="269"/>
      <c r="M724" s="274"/>
      <c r="T724" s="275"/>
      <c r="AT724" s="271" t="s">
        <v>146</v>
      </c>
      <c r="AU724" s="271" t="s">
        <v>75</v>
      </c>
      <c r="AV724" s="270" t="s">
        <v>142</v>
      </c>
      <c r="AW724" s="270" t="s">
        <v>39</v>
      </c>
      <c r="AX724" s="270" t="s">
        <v>73</v>
      </c>
      <c r="AY724" s="271" t="s">
        <v>136</v>
      </c>
    </row>
    <row r="725" spans="2:51" s="176" customFormat="1" ht="10.5">
      <c r="B725" s="175"/>
      <c r="D725" s="257" t="s">
        <v>169</v>
      </c>
      <c r="F725" s="276" t="s">
        <v>214</v>
      </c>
      <c r="L725" s="175"/>
      <c r="M725" s="253"/>
      <c r="T725" s="254"/>
      <c r="AU725" s="167" t="s">
        <v>75</v>
      </c>
    </row>
    <row r="726" spans="2:51" s="176" customFormat="1">
      <c r="B726" s="175"/>
      <c r="D726" s="257" t="s">
        <v>169</v>
      </c>
      <c r="F726" s="277" t="s">
        <v>147</v>
      </c>
      <c r="H726" s="278">
        <v>0</v>
      </c>
      <c r="L726" s="175"/>
      <c r="M726" s="253"/>
      <c r="T726" s="254"/>
      <c r="AU726" s="167" t="s">
        <v>75</v>
      </c>
    </row>
    <row r="727" spans="2:51" s="176" customFormat="1">
      <c r="B727" s="175"/>
      <c r="D727" s="257" t="s">
        <v>169</v>
      </c>
      <c r="F727" s="277" t="s">
        <v>164</v>
      </c>
      <c r="H727" s="278">
        <v>0</v>
      </c>
      <c r="L727" s="175"/>
      <c r="M727" s="253"/>
      <c r="T727" s="254"/>
      <c r="AU727" s="167" t="s">
        <v>75</v>
      </c>
    </row>
    <row r="728" spans="2:51" s="176" customFormat="1">
      <c r="B728" s="175"/>
      <c r="D728" s="257" t="s">
        <v>169</v>
      </c>
      <c r="F728" s="277" t="s">
        <v>193</v>
      </c>
      <c r="H728" s="278">
        <v>0</v>
      </c>
      <c r="L728" s="175"/>
      <c r="M728" s="253"/>
      <c r="T728" s="254"/>
      <c r="AU728" s="167" t="s">
        <v>75</v>
      </c>
    </row>
    <row r="729" spans="2:51" s="176" customFormat="1">
      <c r="B729" s="175"/>
      <c r="D729" s="257" t="s">
        <v>169</v>
      </c>
      <c r="F729" s="277" t="s">
        <v>194</v>
      </c>
      <c r="H729" s="278">
        <v>0</v>
      </c>
      <c r="L729" s="175"/>
      <c r="M729" s="253"/>
      <c r="T729" s="254"/>
      <c r="AU729" s="167" t="s">
        <v>75</v>
      </c>
    </row>
    <row r="730" spans="2:51" s="176" customFormat="1">
      <c r="B730" s="175"/>
      <c r="D730" s="257" t="s">
        <v>169</v>
      </c>
      <c r="F730" s="277" t="s">
        <v>33</v>
      </c>
      <c r="H730" s="278">
        <v>0</v>
      </c>
      <c r="L730" s="175"/>
      <c r="M730" s="253"/>
      <c r="T730" s="254"/>
      <c r="AU730" s="167" t="s">
        <v>75</v>
      </c>
    </row>
    <row r="731" spans="2:51" s="176" customFormat="1">
      <c r="B731" s="175"/>
      <c r="D731" s="257" t="s">
        <v>169</v>
      </c>
      <c r="F731" s="277" t="s">
        <v>195</v>
      </c>
      <c r="H731" s="278">
        <v>0.83</v>
      </c>
      <c r="L731" s="175"/>
      <c r="M731" s="253"/>
      <c r="T731" s="254"/>
      <c r="AU731" s="167" t="s">
        <v>75</v>
      </c>
    </row>
    <row r="732" spans="2:51" s="176" customFormat="1">
      <c r="B732" s="175"/>
      <c r="D732" s="257" t="s">
        <v>169</v>
      </c>
      <c r="F732" s="277" t="s">
        <v>196</v>
      </c>
      <c r="H732" s="278">
        <v>1.7</v>
      </c>
      <c r="L732" s="175"/>
      <c r="M732" s="253"/>
      <c r="T732" s="254"/>
      <c r="AU732" s="167" t="s">
        <v>75</v>
      </c>
    </row>
    <row r="733" spans="2:51" s="176" customFormat="1">
      <c r="B733" s="175"/>
      <c r="D733" s="257" t="s">
        <v>169</v>
      </c>
      <c r="F733" s="277" t="s">
        <v>197</v>
      </c>
      <c r="H733" s="278">
        <v>0</v>
      </c>
      <c r="L733" s="175"/>
      <c r="M733" s="253"/>
      <c r="T733" s="254"/>
      <c r="AU733" s="167" t="s">
        <v>75</v>
      </c>
    </row>
    <row r="734" spans="2:51" s="176" customFormat="1">
      <c r="B734" s="175"/>
      <c r="D734" s="257" t="s">
        <v>169</v>
      </c>
      <c r="F734" s="277" t="s">
        <v>198</v>
      </c>
      <c r="H734" s="278">
        <v>2.4209999999999998</v>
      </c>
      <c r="L734" s="175"/>
      <c r="M734" s="253"/>
      <c r="T734" s="254"/>
      <c r="AU734" s="167" t="s">
        <v>75</v>
      </c>
    </row>
    <row r="735" spans="2:51" s="176" customFormat="1">
      <c r="B735" s="175"/>
      <c r="D735" s="257" t="s">
        <v>169</v>
      </c>
      <c r="F735" s="277" t="s">
        <v>199</v>
      </c>
      <c r="H735" s="278">
        <v>1.006</v>
      </c>
      <c r="L735" s="175"/>
      <c r="M735" s="253"/>
      <c r="T735" s="254"/>
      <c r="AU735" s="167" t="s">
        <v>75</v>
      </c>
    </row>
    <row r="736" spans="2:51" s="176" customFormat="1">
      <c r="B736" s="175"/>
      <c r="D736" s="257" t="s">
        <v>169</v>
      </c>
      <c r="F736" s="277" t="s">
        <v>33</v>
      </c>
      <c r="H736" s="278">
        <v>0</v>
      </c>
      <c r="L736" s="175"/>
      <c r="M736" s="253"/>
      <c r="T736" s="254"/>
      <c r="AU736" s="167" t="s">
        <v>75</v>
      </c>
    </row>
    <row r="737" spans="2:47" s="176" customFormat="1">
      <c r="B737" s="175"/>
      <c r="D737" s="257" t="s">
        <v>169</v>
      </c>
      <c r="F737" s="277" t="s">
        <v>200</v>
      </c>
      <c r="H737" s="278">
        <v>0</v>
      </c>
      <c r="L737" s="175"/>
      <c r="M737" s="253"/>
      <c r="T737" s="254"/>
      <c r="AU737" s="167" t="s">
        <v>75</v>
      </c>
    </row>
    <row r="738" spans="2:47" s="176" customFormat="1">
      <c r="B738" s="175"/>
      <c r="D738" s="257" t="s">
        <v>169</v>
      </c>
      <c r="F738" s="277" t="s">
        <v>201</v>
      </c>
      <c r="H738" s="278">
        <v>8.7999999999999995E-2</v>
      </c>
      <c r="L738" s="175"/>
      <c r="M738" s="253"/>
      <c r="T738" s="254"/>
      <c r="AU738" s="167" t="s">
        <v>75</v>
      </c>
    </row>
    <row r="739" spans="2:47" s="176" customFormat="1">
      <c r="B739" s="175"/>
      <c r="D739" s="257" t="s">
        <v>169</v>
      </c>
      <c r="F739" s="277" t="s">
        <v>202</v>
      </c>
      <c r="H739" s="278">
        <v>5.6000000000000001E-2</v>
      </c>
      <c r="L739" s="175"/>
      <c r="M739" s="253"/>
      <c r="T739" s="254"/>
      <c r="AU739" s="167" t="s">
        <v>75</v>
      </c>
    </row>
    <row r="740" spans="2:47" s="176" customFormat="1">
      <c r="B740" s="175"/>
      <c r="D740" s="257" t="s">
        <v>169</v>
      </c>
      <c r="F740" s="277" t="s">
        <v>203</v>
      </c>
      <c r="H740" s="278">
        <v>0.20300000000000001</v>
      </c>
      <c r="L740" s="175"/>
      <c r="M740" s="253"/>
      <c r="T740" s="254"/>
      <c r="AU740" s="167" t="s">
        <v>75</v>
      </c>
    </row>
    <row r="741" spans="2:47" s="176" customFormat="1">
      <c r="B741" s="175"/>
      <c r="D741" s="257" t="s">
        <v>169</v>
      </c>
      <c r="F741" s="277" t="s">
        <v>33</v>
      </c>
      <c r="H741" s="278">
        <v>0</v>
      </c>
      <c r="L741" s="175"/>
      <c r="M741" s="253"/>
      <c r="T741" s="254"/>
      <c r="AU741" s="167" t="s">
        <v>75</v>
      </c>
    </row>
    <row r="742" spans="2:47" s="176" customFormat="1">
      <c r="B742" s="175"/>
      <c r="D742" s="257" t="s">
        <v>169</v>
      </c>
      <c r="F742" s="277" t="s">
        <v>204</v>
      </c>
      <c r="H742" s="278">
        <v>7.0000000000000007E-2</v>
      </c>
      <c r="L742" s="175"/>
      <c r="M742" s="253"/>
      <c r="T742" s="254"/>
      <c r="AU742" s="167" t="s">
        <v>75</v>
      </c>
    </row>
    <row r="743" spans="2:47" s="176" customFormat="1">
      <c r="B743" s="175"/>
      <c r="D743" s="257" t="s">
        <v>169</v>
      </c>
      <c r="F743" s="277" t="s">
        <v>202</v>
      </c>
      <c r="H743" s="278">
        <v>5.6000000000000001E-2</v>
      </c>
      <c r="L743" s="175"/>
      <c r="M743" s="253"/>
      <c r="T743" s="254"/>
      <c r="AU743" s="167" t="s">
        <v>75</v>
      </c>
    </row>
    <row r="744" spans="2:47" s="176" customFormat="1">
      <c r="B744" s="175"/>
      <c r="D744" s="257" t="s">
        <v>169</v>
      </c>
      <c r="F744" s="277" t="s">
        <v>203</v>
      </c>
      <c r="H744" s="278">
        <v>0.20300000000000001</v>
      </c>
      <c r="L744" s="175"/>
      <c r="M744" s="253"/>
      <c r="T744" s="254"/>
      <c r="AU744" s="167" t="s">
        <v>75</v>
      </c>
    </row>
    <row r="745" spans="2:47" s="176" customFormat="1">
      <c r="B745" s="175"/>
      <c r="D745" s="257" t="s">
        <v>169</v>
      </c>
      <c r="F745" s="277" t="s">
        <v>33</v>
      </c>
      <c r="H745" s="278">
        <v>0</v>
      </c>
      <c r="L745" s="175"/>
      <c r="M745" s="253"/>
      <c r="T745" s="254"/>
      <c r="AU745" s="167" t="s">
        <v>75</v>
      </c>
    </row>
    <row r="746" spans="2:47" s="176" customFormat="1">
      <c r="B746" s="175"/>
      <c r="D746" s="257" t="s">
        <v>169</v>
      </c>
      <c r="F746" s="277" t="s">
        <v>202</v>
      </c>
      <c r="H746" s="278">
        <v>5.6000000000000001E-2</v>
      </c>
      <c r="L746" s="175"/>
      <c r="M746" s="253"/>
      <c r="T746" s="254"/>
      <c r="AU746" s="167" t="s">
        <v>75</v>
      </c>
    </row>
    <row r="747" spans="2:47" s="176" customFormat="1">
      <c r="B747" s="175"/>
      <c r="D747" s="257" t="s">
        <v>169</v>
      </c>
      <c r="F747" s="277" t="s">
        <v>202</v>
      </c>
      <c r="H747" s="278">
        <v>5.6000000000000001E-2</v>
      </c>
      <c r="L747" s="175"/>
      <c r="M747" s="253"/>
      <c r="T747" s="254"/>
      <c r="AU747" s="167" t="s">
        <v>75</v>
      </c>
    </row>
    <row r="748" spans="2:47" s="176" customFormat="1">
      <c r="B748" s="175"/>
      <c r="D748" s="257" t="s">
        <v>169</v>
      </c>
      <c r="F748" s="277" t="s">
        <v>203</v>
      </c>
      <c r="H748" s="278">
        <v>0.20300000000000001</v>
      </c>
      <c r="L748" s="175"/>
      <c r="M748" s="253"/>
      <c r="T748" s="254"/>
      <c r="AU748" s="167" t="s">
        <v>75</v>
      </c>
    </row>
    <row r="749" spans="2:47" s="176" customFormat="1">
      <c r="B749" s="175"/>
      <c r="D749" s="257" t="s">
        <v>169</v>
      </c>
      <c r="F749" s="277" t="s">
        <v>33</v>
      </c>
      <c r="H749" s="278">
        <v>0</v>
      </c>
      <c r="L749" s="175"/>
      <c r="M749" s="253"/>
      <c r="T749" s="254"/>
      <c r="AU749" s="167" t="s">
        <v>75</v>
      </c>
    </row>
    <row r="750" spans="2:47" s="176" customFormat="1">
      <c r="B750" s="175"/>
      <c r="D750" s="257" t="s">
        <v>169</v>
      </c>
      <c r="F750" s="277" t="s">
        <v>197</v>
      </c>
      <c r="H750" s="278">
        <v>0</v>
      </c>
      <c r="L750" s="175"/>
      <c r="M750" s="253"/>
      <c r="T750" s="254"/>
      <c r="AU750" s="167" t="s">
        <v>75</v>
      </c>
    </row>
    <row r="751" spans="2:47" s="176" customFormat="1">
      <c r="B751" s="175"/>
      <c r="D751" s="257" t="s">
        <v>169</v>
      </c>
      <c r="F751" s="277" t="s">
        <v>205</v>
      </c>
      <c r="H751" s="278">
        <v>0.78400000000000003</v>
      </c>
      <c r="L751" s="175"/>
      <c r="M751" s="253"/>
      <c r="T751" s="254"/>
      <c r="AU751" s="167" t="s">
        <v>75</v>
      </c>
    </row>
    <row r="752" spans="2:47" s="176" customFormat="1">
      <c r="B752" s="175"/>
      <c r="D752" s="257" t="s">
        <v>169</v>
      </c>
      <c r="F752" s="277" t="s">
        <v>206</v>
      </c>
      <c r="H752" s="278">
        <v>0.72799999999999998</v>
      </c>
      <c r="L752" s="175"/>
      <c r="M752" s="253"/>
      <c r="T752" s="254"/>
      <c r="AU752" s="167" t="s">
        <v>75</v>
      </c>
    </row>
    <row r="753" spans="2:47" s="176" customFormat="1">
      <c r="B753" s="175"/>
      <c r="D753" s="257" t="s">
        <v>169</v>
      </c>
      <c r="F753" s="277" t="s">
        <v>33</v>
      </c>
      <c r="H753" s="278">
        <v>0</v>
      </c>
      <c r="L753" s="175"/>
      <c r="M753" s="253"/>
      <c r="T753" s="254"/>
      <c r="AU753" s="167" t="s">
        <v>75</v>
      </c>
    </row>
    <row r="754" spans="2:47" s="176" customFormat="1">
      <c r="B754" s="175"/>
      <c r="D754" s="257" t="s">
        <v>169</v>
      </c>
      <c r="F754" s="277" t="s">
        <v>205</v>
      </c>
      <c r="H754" s="278">
        <v>0.78400000000000003</v>
      </c>
      <c r="L754" s="175"/>
      <c r="M754" s="253"/>
      <c r="T754" s="254"/>
      <c r="AU754" s="167" t="s">
        <v>75</v>
      </c>
    </row>
    <row r="755" spans="2:47" s="176" customFormat="1">
      <c r="B755" s="175"/>
      <c r="D755" s="257" t="s">
        <v>169</v>
      </c>
      <c r="F755" s="277" t="s">
        <v>206</v>
      </c>
      <c r="H755" s="278">
        <v>0.72799999999999998</v>
      </c>
      <c r="L755" s="175"/>
      <c r="M755" s="253"/>
      <c r="T755" s="254"/>
      <c r="AU755" s="167" t="s">
        <v>75</v>
      </c>
    </row>
    <row r="756" spans="2:47" s="176" customFormat="1">
      <c r="B756" s="175"/>
      <c r="D756" s="257" t="s">
        <v>169</v>
      </c>
      <c r="F756" s="277" t="s">
        <v>207</v>
      </c>
      <c r="H756" s="278">
        <v>9.9719999999999995</v>
      </c>
      <c r="L756" s="175"/>
      <c r="M756" s="253"/>
      <c r="T756" s="254"/>
      <c r="AU756" s="167" t="s">
        <v>75</v>
      </c>
    </row>
    <row r="757" spans="2:47" s="176" customFormat="1" ht="10.5">
      <c r="B757" s="175"/>
      <c r="D757" s="257" t="s">
        <v>169</v>
      </c>
      <c r="F757" s="276" t="s">
        <v>215</v>
      </c>
      <c r="L757" s="175"/>
      <c r="M757" s="253"/>
      <c r="T757" s="254"/>
      <c r="AU757" s="167" t="s">
        <v>75</v>
      </c>
    </row>
    <row r="758" spans="2:47" s="176" customFormat="1">
      <c r="B758" s="175"/>
      <c r="D758" s="257" t="s">
        <v>169</v>
      </c>
      <c r="F758" s="277" t="s">
        <v>208</v>
      </c>
      <c r="H758" s="278">
        <v>0</v>
      </c>
      <c r="L758" s="175"/>
      <c r="M758" s="253"/>
      <c r="T758" s="254"/>
      <c r="AU758" s="167" t="s">
        <v>75</v>
      </c>
    </row>
    <row r="759" spans="2:47" s="176" customFormat="1">
      <c r="B759" s="175"/>
      <c r="D759" s="257" t="s">
        <v>169</v>
      </c>
      <c r="F759" s="277" t="s">
        <v>209</v>
      </c>
      <c r="H759" s="278">
        <v>0</v>
      </c>
      <c r="L759" s="175"/>
      <c r="M759" s="253"/>
      <c r="T759" s="254"/>
      <c r="AU759" s="167" t="s">
        <v>75</v>
      </c>
    </row>
    <row r="760" spans="2:47" s="176" customFormat="1">
      <c r="B760" s="175"/>
      <c r="D760" s="257" t="s">
        <v>169</v>
      </c>
      <c r="F760" s="277" t="s">
        <v>210</v>
      </c>
      <c r="H760" s="278">
        <v>43.7</v>
      </c>
      <c r="L760" s="175"/>
      <c r="M760" s="253"/>
      <c r="T760" s="254"/>
      <c r="AU760" s="167" t="s">
        <v>75</v>
      </c>
    </row>
    <row r="761" spans="2:47" s="176" customFormat="1">
      <c r="B761" s="175"/>
      <c r="D761" s="257" t="s">
        <v>169</v>
      </c>
      <c r="F761" s="277" t="s">
        <v>211</v>
      </c>
      <c r="H761" s="278">
        <v>8.0500000000000007</v>
      </c>
      <c r="L761" s="175"/>
      <c r="M761" s="253"/>
      <c r="T761" s="254"/>
      <c r="AU761" s="167" t="s">
        <v>75</v>
      </c>
    </row>
    <row r="762" spans="2:47" s="176" customFormat="1">
      <c r="B762" s="175"/>
      <c r="D762" s="257" t="s">
        <v>169</v>
      </c>
      <c r="F762" s="277" t="s">
        <v>212</v>
      </c>
      <c r="H762" s="278">
        <v>3.45</v>
      </c>
      <c r="L762" s="175"/>
      <c r="M762" s="253"/>
      <c r="T762" s="254"/>
      <c r="AU762" s="167" t="s">
        <v>75</v>
      </c>
    </row>
    <row r="763" spans="2:47" s="176" customFormat="1">
      <c r="B763" s="175"/>
      <c r="D763" s="257" t="s">
        <v>169</v>
      </c>
      <c r="F763" s="277" t="s">
        <v>207</v>
      </c>
      <c r="H763" s="278">
        <v>55.2</v>
      </c>
      <c r="L763" s="175"/>
      <c r="M763" s="253"/>
      <c r="T763" s="254"/>
      <c r="AU763" s="167" t="s">
        <v>75</v>
      </c>
    </row>
    <row r="764" spans="2:47" s="176" customFormat="1" ht="10.5">
      <c r="B764" s="175"/>
      <c r="D764" s="257" t="s">
        <v>169</v>
      </c>
      <c r="F764" s="276" t="s">
        <v>170</v>
      </c>
      <c r="L764" s="175"/>
      <c r="M764" s="253"/>
      <c r="T764" s="254"/>
      <c r="AU764" s="167" t="s">
        <v>75</v>
      </c>
    </row>
    <row r="765" spans="2:47" s="176" customFormat="1">
      <c r="B765" s="175"/>
      <c r="D765" s="257" t="s">
        <v>169</v>
      </c>
      <c r="F765" s="277" t="s">
        <v>147</v>
      </c>
      <c r="H765" s="278">
        <v>0</v>
      </c>
      <c r="L765" s="175"/>
      <c r="M765" s="253"/>
      <c r="T765" s="254"/>
      <c r="AU765" s="167" t="s">
        <v>75</v>
      </c>
    </row>
    <row r="766" spans="2:47" s="176" customFormat="1">
      <c r="B766" s="175"/>
      <c r="D766" s="257" t="s">
        <v>169</v>
      </c>
      <c r="F766" s="277" t="s">
        <v>164</v>
      </c>
      <c r="H766" s="278">
        <v>0</v>
      </c>
      <c r="L766" s="175"/>
      <c r="M766" s="253"/>
      <c r="T766" s="254"/>
      <c r="AU766" s="167" t="s">
        <v>75</v>
      </c>
    </row>
    <row r="767" spans="2:47" s="176" customFormat="1">
      <c r="B767" s="175"/>
      <c r="D767" s="257" t="s">
        <v>169</v>
      </c>
      <c r="F767" s="277" t="s">
        <v>165</v>
      </c>
      <c r="H767" s="278">
        <v>0</v>
      </c>
      <c r="L767" s="175"/>
      <c r="M767" s="253"/>
      <c r="T767" s="254"/>
      <c r="AU767" s="167" t="s">
        <v>75</v>
      </c>
    </row>
    <row r="768" spans="2:47" s="176" customFormat="1">
      <c r="B768" s="175"/>
      <c r="D768" s="257" t="s">
        <v>169</v>
      </c>
      <c r="F768" s="277" t="s">
        <v>166</v>
      </c>
      <c r="H768" s="278">
        <v>62.55</v>
      </c>
      <c r="L768" s="175"/>
      <c r="M768" s="253"/>
      <c r="T768" s="254"/>
      <c r="AU768" s="167" t="s">
        <v>75</v>
      </c>
    </row>
    <row r="769" spans="2:65" s="176" customFormat="1">
      <c r="B769" s="175"/>
      <c r="D769" s="257" t="s">
        <v>169</v>
      </c>
      <c r="F769" s="277" t="s">
        <v>167</v>
      </c>
      <c r="H769" s="278">
        <v>8</v>
      </c>
      <c r="L769" s="175"/>
      <c r="M769" s="253"/>
      <c r="T769" s="254"/>
      <c r="AU769" s="167" t="s">
        <v>75</v>
      </c>
    </row>
    <row r="770" spans="2:65" s="176" customFormat="1">
      <c r="B770" s="175"/>
      <c r="D770" s="257" t="s">
        <v>169</v>
      </c>
      <c r="F770" s="277" t="s">
        <v>150</v>
      </c>
      <c r="H770" s="278">
        <v>70.55</v>
      </c>
      <c r="L770" s="175"/>
      <c r="M770" s="253"/>
      <c r="T770" s="254"/>
      <c r="AU770" s="167" t="s">
        <v>75</v>
      </c>
    </row>
    <row r="771" spans="2:65" s="176" customFormat="1" ht="10.5">
      <c r="B771" s="175"/>
      <c r="D771" s="257" t="s">
        <v>169</v>
      </c>
      <c r="F771" s="276" t="s">
        <v>240</v>
      </c>
      <c r="L771" s="175"/>
      <c r="M771" s="253"/>
      <c r="T771" s="254"/>
      <c r="AU771" s="167" t="s">
        <v>75</v>
      </c>
    </row>
    <row r="772" spans="2:65" s="176" customFormat="1">
      <c r="B772" s="175"/>
      <c r="D772" s="257" t="s">
        <v>169</v>
      </c>
      <c r="F772" s="277" t="s">
        <v>147</v>
      </c>
      <c r="H772" s="278">
        <v>0</v>
      </c>
      <c r="L772" s="175"/>
      <c r="M772" s="253"/>
      <c r="T772" s="254"/>
      <c r="AU772" s="167" t="s">
        <v>75</v>
      </c>
    </row>
    <row r="773" spans="2:65" s="176" customFormat="1">
      <c r="B773" s="175"/>
      <c r="D773" s="257" t="s">
        <v>169</v>
      </c>
      <c r="F773" s="277" t="s">
        <v>148</v>
      </c>
      <c r="H773" s="278">
        <v>164.60599999999999</v>
      </c>
      <c r="L773" s="175"/>
      <c r="M773" s="253"/>
      <c r="T773" s="254"/>
      <c r="AU773" s="167" t="s">
        <v>75</v>
      </c>
    </row>
    <row r="774" spans="2:65" s="176" customFormat="1">
      <c r="B774" s="175"/>
      <c r="D774" s="257" t="s">
        <v>169</v>
      </c>
      <c r="F774" s="277" t="s">
        <v>149</v>
      </c>
      <c r="H774" s="278">
        <v>20</v>
      </c>
      <c r="L774" s="175"/>
      <c r="M774" s="253"/>
      <c r="T774" s="254"/>
      <c r="AU774" s="167" t="s">
        <v>75</v>
      </c>
    </row>
    <row r="775" spans="2:65" s="176" customFormat="1">
      <c r="B775" s="175"/>
      <c r="D775" s="257" t="s">
        <v>169</v>
      </c>
      <c r="F775" s="277" t="s">
        <v>150</v>
      </c>
      <c r="H775" s="278">
        <v>184.60599999999999</v>
      </c>
      <c r="L775" s="175"/>
      <c r="M775" s="253"/>
      <c r="T775" s="254"/>
      <c r="AU775" s="167" t="s">
        <v>75</v>
      </c>
    </row>
    <row r="776" spans="2:65" s="176" customFormat="1" ht="10.5">
      <c r="B776" s="175"/>
      <c r="D776" s="257" t="s">
        <v>169</v>
      </c>
      <c r="F776" s="276" t="s">
        <v>241</v>
      </c>
      <c r="L776" s="175"/>
      <c r="M776" s="253"/>
      <c r="T776" s="254"/>
      <c r="AU776" s="167" t="s">
        <v>75</v>
      </c>
    </row>
    <row r="777" spans="2:65" s="176" customFormat="1">
      <c r="B777" s="175"/>
      <c r="D777" s="257" t="s">
        <v>169</v>
      </c>
      <c r="F777" s="277" t="s">
        <v>147</v>
      </c>
      <c r="H777" s="278">
        <v>0</v>
      </c>
      <c r="L777" s="175"/>
      <c r="M777" s="253"/>
      <c r="T777" s="254"/>
      <c r="AU777" s="167" t="s">
        <v>75</v>
      </c>
    </row>
    <row r="778" spans="2:65" s="176" customFormat="1">
      <c r="B778" s="175"/>
      <c r="D778" s="257" t="s">
        <v>169</v>
      </c>
      <c r="F778" s="277" t="s">
        <v>155</v>
      </c>
      <c r="H778" s="278">
        <v>691.65</v>
      </c>
      <c r="L778" s="175"/>
      <c r="M778" s="253"/>
      <c r="T778" s="254"/>
      <c r="AU778" s="167" t="s">
        <v>75</v>
      </c>
    </row>
    <row r="779" spans="2:65" s="176" customFormat="1">
      <c r="B779" s="175"/>
      <c r="D779" s="257" t="s">
        <v>169</v>
      </c>
      <c r="F779" s="277" t="s">
        <v>156</v>
      </c>
      <c r="H779" s="278">
        <v>142.11000000000001</v>
      </c>
      <c r="L779" s="175"/>
      <c r="M779" s="253"/>
      <c r="T779" s="254"/>
      <c r="AU779" s="167" t="s">
        <v>75</v>
      </c>
    </row>
    <row r="780" spans="2:65" s="176" customFormat="1">
      <c r="B780" s="175"/>
      <c r="D780" s="257" t="s">
        <v>169</v>
      </c>
      <c r="F780" s="277" t="s">
        <v>157</v>
      </c>
      <c r="H780" s="278">
        <v>36.119999999999997</v>
      </c>
      <c r="L780" s="175"/>
      <c r="M780" s="253"/>
      <c r="T780" s="254"/>
      <c r="AU780" s="167" t="s">
        <v>75</v>
      </c>
    </row>
    <row r="781" spans="2:65" s="176" customFormat="1">
      <c r="B781" s="175"/>
      <c r="D781" s="257" t="s">
        <v>169</v>
      </c>
      <c r="F781" s="277" t="s">
        <v>158</v>
      </c>
      <c r="H781" s="278">
        <v>23.08</v>
      </c>
      <c r="L781" s="175"/>
      <c r="M781" s="253"/>
      <c r="T781" s="254"/>
      <c r="AU781" s="167" t="s">
        <v>75</v>
      </c>
    </row>
    <row r="782" spans="2:65" s="176" customFormat="1">
      <c r="B782" s="175"/>
      <c r="D782" s="257" t="s">
        <v>169</v>
      </c>
      <c r="F782" s="277" t="s">
        <v>150</v>
      </c>
      <c r="H782" s="278">
        <v>892.96</v>
      </c>
      <c r="L782" s="175"/>
      <c r="M782" s="253"/>
      <c r="T782" s="254"/>
      <c r="AU782" s="167" t="s">
        <v>75</v>
      </c>
    </row>
    <row r="783" spans="2:65" s="176" customFormat="1" ht="21.75" customHeight="1">
      <c r="B783" s="175"/>
      <c r="C783" s="239" t="s">
        <v>277</v>
      </c>
      <c r="D783" s="239" t="s">
        <v>138</v>
      </c>
      <c r="E783" s="240" t="s">
        <v>278</v>
      </c>
      <c r="F783" s="241" t="s">
        <v>279</v>
      </c>
      <c r="G783" s="242" t="s">
        <v>89</v>
      </c>
      <c r="H783" s="243">
        <v>12</v>
      </c>
      <c r="I783" s="244"/>
      <c r="J783" s="244">
        <f>ROUND(I783*H783,2)</f>
        <v>0</v>
      </c>
      <c r="K783" s="241" t="s">
        <v>280</v>
      </c>
      <c r="L783" s="175"/>
      <c r="M783" s="245" t="s">
        <v>33</v>
      </c>
      <c r="N783" s="246" t="s">
        <v>49</v>
      </c>
      <c r="O783" s="247">
        <v>5.5E-2</v>
      </c>
      <c r="P783" s="247">
        <f>O783*H783</f>
        <v>0.66</v>
      </c>
      <c r="Q783" s="247">
        <v>0</v>
      </c>
      <c r="R783" s="247">
        <f>Q783*H783</f>
        <v>0</v>
      </c>
      <c r="S783" s="247">
        <v>0</v>
      </c>
      <c r="T783" s="248">
        <f>S783*H783</f>
        <v>0</v>
      </c>
      <c r="AR783" s="249" t="s">
        <v>142</v>
      </c>
      <c r="AT783" s="249" t="s">
        <v>138</v>
      </c>
      <c r="AU783" s="249" t="s">
        <v>75</v>
      </c>
      <c r="AY783" s="167" t="s">
        <v>136</v>
      </c>
      <c r="BE783" s="250">
        <f>IF(N783="základní",J783,0)</f>
        <v>0</v>
      </c>
      <c r="BF783" s="250">
        <f>IF(N783="snížená",J783,0)</f>
        <v>0</v>
      </c>
      <c r="BG783" s="250">
        <f>IF(N783="zákl. přenesená",J783,0)</f>
        <v>0</v>
      </c>
      <c r="BH783" s="250">
        <f>IF(N783="sníž. přenesená",J783,0)</f>
        <v>0</v>
      </c>
      <c r="BI783" s="250">
        <f>IF(N783="nulová",J783,0)</f>
        <v>0</v>
      </c>
      <c r="BJ783" s="167" t="s">
        <v>73</v>
      </c>
      <c r="BK783" s="250">
        <f>ROUND(I783*H783,2)</f>
        <v>0</v>
      </c>
      <c r="BL783" s="167" t="s">
        <v>142</v>
      </c>
      <c r="BM783" s="249" t="s">
        <v>281</v>
      </c>
    </row>
    <row r="784" spans="2:65" s="256" customFormat="1">
      <c r="B784" s="255"/>
      <c r="D784" s="257" t="s">
        <v>146</v>
      </c>
      <c r="E784" s="258" t="s">
        <v>33</v>
      </c>
      <c r="F784" s="259" t="s">
        <v>147</v>
      </c>
      <c r="H784" s="258" t="s">
        <v>33</v>
      </c>
      <c r="L784" s="255"/>
      <c r="M784" s="260"/>
      <c r="T784" s="261"/>
      <c r="AT784" s="258" t="s">
        <v>146</v>
      </c>
      <c r="AU784" s="258" t="s">
        <v>75</v>
      </c>
      <c r="AV784" s="256" t="s">
        <v>73</v>
      </c>
      <c r="AW784" s="256" t="s">
        <v>39</v>
      </c>
      <c r="AX784" s="256" t="s">
        <v>65</v>
      </c>
      <c r="AY784" s="258" t="s">
        <v>136</v>
      </c>
    </row>
    <row r="785" spans="2:65" s="263" customFormat="1">
      <c r="B785" s="262"/>
      <c r="D785" s="257" t="s">
        <v>146</v>
      </c>
      <c r="E785" s="264" t="s">
        <v>33</v>
      </c>
      <c r="F785" s="265" t="s">
        <v>282</v>
      </c>
      <c r="H785" s="266">
        <v>12</v>
      </c>
      <c r="L785" s="262"/>
      <c r="M785" s="267"/>
      <c r="T785" s="268"/>
      <c r="AT785" s="264" t="s">
        <v>146</v>
      </c>
      <c r="AU785" s="264" t="s">
        <v>75</v>
      </c>
      <c r="AV785" s="263" t="s">
        <v>75</v>
      </c>
      <c r="AW785" s="263" t="s">
        <v>39</v>
      </c>
      <c r="AX785" s="263" t="s">
        <v>65</v>
      </c>
      <c r="AY785" s="264" t="s">
        <v>136</v>
      </c>
    </row>
    <row r="786" spans="2:65" s="270" customFormat="1">
      <c r="B786" s="269"/>
      <c r="D786" s="257" t="s">
        <v>146</v>
      </c>
      <c r="E786" s="271" t="s">
        <v>33</v>
      </c>
      <c r="F786" s="272" t="s">
        <v>150</v>
      </c>
      <c r="H786" s="273">
        <v>12</v>
      </c>
      <c r="L786" s="269"/>
      <c r="M786" s="274"/>
      <c r="T786" s="275"/>
      <c r="AT786" s="271" t="s">
        <v>146</v>
      </c>
      <c r="AU786" s="271" t="s">
        <v>75</v>
      </c>
      <c r="AV786" s="270" t="s">
        <v>142</v>
      </c>
      <c r="AW786" s="270" t="s">
        <v>39</v>
      </c>
      <c r="AX786" s="270" t="s">
        <v>73</v>
      </c>
      <c r="AY786" s="271" t="s">
        <v>136</v>
      </c>
    </row>
    <row r="787" spans="2:65" s="176" customFormat="1" ht="16.5" customHeight="1">
      <c r="B787" s="175"/>
      <c r="C787" s="286" t="s">
        <v>283</v>
      </c>
      <c r="D787" s="286" t="s">
        <v>284</v>
      </c>
      <c r="E787" s="287" t="s">
        <v>285</v>
      </c>
      <c r="F787" s="288" t="s">
        <v>286</v>
      </c>
      <c r="G787" s="289" t="s">
        <v>96</v>
      </c>
      <c r="H787" s="290">
        <v>9.1999999999999998E-2</v>
      </c>
      <c r="I787" s="291"/>
      <c r="J787" s="291">
        <f>ROUND(I787*H787,2)</f>
        <v>0</v>
      </c>
      <c r="K787" s="288" t="s">
        <v>280</v>
      </c>
      <c r="L787" s="292"/>
      <c r="M787" s="293" t="s">
        <v>33</v>
      </c>
      <c r="N787" s="294" t="s">
        <v>49</v>
      </c>
      <c r="O787" s="247">
        <v>0</v>
      </c>
      <c r="P787" s="247">
        <f>O787*H787</f>
        <v>0</v>
      </c>
      <c r="Q787" s="247">
        <v>0.22</v>
      </c>
      <c r="R787" s="247">
        <f>Q787*H787</f>
        <v>2.0240000000000001E-2</v>
      </c>
      <c r="S787" s="247">
        <v>0</v>
      </c>
      <c r="T787" s="248">
        <f>S787*H787</f>
        <v>0</v>
      </c>
      <c r="AR787" s="249" t="s">
        <v>216</v>
      </c>
      <c r="AT787" s="249" t="s">
        <v>284</v>
      </c>
      <c r="AU787" s="249" t="s">
        <v>75</v>
      </c>
      <c r="AY787" s="167" t="s">
        <v>136</v>
      </c>
      <c r="BE787" s="250">
        <f>IF(N787="základní",J787,0)</f>
        <v>0</v>
      </c>
      <c r="BF787" s="250">
        <f>IF(N787="snížená",J787,0)</f>
        <v>0</v>
      </c>
      <c r="BG787" s="250">
        <f>IF(N787="zákl. přenesená",J787,0)</f>
        <v>0</v>
      </c>
      <c r="BH787" s="250">
        <f>IF(N787="sníž. přenesená",J787,0)</f>
        <v>0</v>
      </c>
      <c r="BI787" s="250">
        <f>IF(N787="nulová",J787,0)</f>
        <v>0</v>
      </c>
      <c r="BJ787" s="167" t="s">
        <v>73</v>
      </c>
      <c r="BK787" s="250">
        <f>ROUND(I787*H787,2)</f>
        <v>0</v>
      </c>
      <c r="BL787" s="167" t="s">
        <v>142</v>
      </c>
      <c r="BM787" s="249" t="s">
        <v>287</v>
      </c>
    </row>
    <row r="788" spans="2:65" s="256" customFormat="1">
      <c r="B788" s="255"/>
      <c r="D788" s="257" t="s">
        <v>146</v>
      </c>
      <c r="E788" s="258" t="s">
        <v>33</v>
      </c>
      <c r="F788" s="259" t="s">
        <v>147</v>
      </c>
      <c r="H788" s="258" t="s">
        <v>33</v>
      </c>
      <c r="L788" s="255"/>
      <c r="M788" s="260"/>
      <c r="T788" s="261"/>
      <c r="AT788" s="258" t="s">
        <v>146</v>
      </c>
      <c r="AU788" s="258" t="s">
        <v>75</v>
      </c>
      <c r="AV788" s="256" t="s">
        <v>73</v>
      </c>
      <c r="AW788" s="256" t="s">
        <v>39</v>
      </c>
      <c r="AX788" s="256" t="s">
        <v>65</v>
      </c>
      <c r="AY788" s="258" t="s">
        <v>136</v>
      </c>
    </row>
    <row r="789" spans="2:65" s="263" customFormat="1">
      <c r="B789" s="262"/>
      <c r="D789" s="257" t="s">
        <v>146</v>
      </c>
      <c r="E789" s="264" t="s">
        <v>33</v>
      </c>
      <c r="F789" s="265" t="s">
        <v>288</v>
      </c>
      <c r="H789" s="266">
        <v>1.8</v>
      </c>
      <c r="L789" s="262"/>
      <c r="M789" s="267"/>
      <c r="T789" s="268"/>
      <c r="AT789" s="264" t="s">
        <v>146</v>
      </c>
      <c r="AU789" s="264" t="s">
        <v>75</v>
      </c>
      <c r="AV789" s="263" t="s">
        <v>75</v>
      </c>
      <c r="AW789" s="263" t="s">
        <v>39</v>
      </c>
      <c r="AX789" s="263" t="s">
        <v>65</v>
      </c>
      <c r="AY789" s="264" t="s">
        <v>136</v>
      </c>
    </row>
    <row r="790" spans="2:65" s="270" customFormat="1">
      <c r="B790" s="269"/>
      <c r="D790" s="257" t="s">
        <v>146</v>
      </c>
      <c r="E790" s="271" t="s">
        <v>33</v>
      </c>
      <c r="F790" s="272" t="s">
        <v>150</v>
      </c>
      <c r="H790" s="273">
        <v>1.8</v>
      </c>
      <c r="L790" s="269"/>
      <c r="M790" s="274"/>
      <c r="T790" s="275"/>
      <c r="AT790" s="271" t="s">
        <v>146</v>
      </c>
      <c r="AU790" s="271" t="s">
        <v>75</v>
      </c>
      <c r="AV790" s="270" t="s">
        <v>142</v>
      </c>
      <c r="AW790" s="270" t="s">
        <v>39</v>
      </c>
      <c r="AX790" s="270" t="s">
        <v>73</v>
      </c>
      <c r="AY790" s="271" t="s">
        <v>136</v>
      </c>
    </row>
    <row r="791" spans="2:65" s="263" customFormat="1">
      <c r="B791" s="262"/>
      <c r="D791" s="257" t="s">
        <v>146</v>
      </c>
      <c r="F791" s="265" t="s">
        <v>289</v>
      </c>
      <c r="H791" s="266">
        <v>9.1999999999999998E-2</v>
      </c>
      <c r="L791" s="262"/>
      <c r="M791" s="267"/>
      <c r="T791" s="268"/>
      <c r="AT791" s="264" t="s">
        <v>146</v>
      </c>
      <c r="AU791" s="264" t="s">
        <v>75</v>
      </c>
      <c r="AV791" s="263" t="s">
        <v>75</v>
      </c>
      <c r="AW791" s="263" t="s">
        <v>4</v>
      </c>
      <c r="AX791" s="263" t="s">
        <v>73</v>
      </c>
      <c r="AY791" s="264" t="s">
        <v>136</v>
      </c>
    </row>
    <row r="792" spans="2:65" s="228" customFormat="1" ht="22.75" customHeight="1">
      <c r="B792" s="227"/>
      <c r="D792" s="229" t="s">
        <v>64</v>
      </c>
      <c r="E792" s="237" t="s">
        <v>75</v>
      </c>
      <c r="F792" s="237" t="s">
        <v>290</v>
      </c>
      <c r="J792" s="238">
        <f>BK792</f>
        <v>0</v>
      </c>
      <c r="L792" s="227"/>
      <c r="M792" s="232"/>
      <c r="P792" s="233">
        <f>SUM(P793:P864)</f>
        <v>246.16548999999998</v>
      </c>
      <c r="R792" s="233">
        <f>SUM(R793:R864)</f>
        <v>163.12756043999997</v>
      </c>
      <c r="T792" s="234">
        <f>SUM(T793:T864)</f>
        <v>0</v>
      </c>
      <c r="AR792" s="229" t="s">
        <v>73</v>
      </c>
      <c r="AT792" s="235" t="s">
        <v>64</v>
      </c>
      <c r="AU792" s="235" t="s">
        <v>73</v>
      </c>
      <c r="AY792" s="229" t="s">
        <v>136</v>
      </c>
      <c r="BK792" s="236">
        <f>SUM(BK793:BK864)</f>
        <v>0</v>
      </c>
    </row>
    <row r="793" spans="2:65" s="176" customFormat="1" ht="16.5" customHeight="1">
      <c r="B793" s="175"/>
      <c r="C793" s="239" t="s">
        <v>291</v>
      </c>
      <c r="D793" s="239" t="s">
        <v>138</v>
      </c>
      <c r="E793" s="240" t="s">
        <v>292</v>
      </c>
      <c r="F793" s="241" t="s">
        <v>293</v>
      </c>
      <c r="G793" s="242" t="s">
        <v>92</v>
      </c>
      <c r="H793" s="243">
        <v>28</v>
      </c>
      <c r="I793" s="244"/>
      <c r="J793" s="244">
        <f>ROUND(I793*H793,2)</f>
        <v>0</v>
      </c>
      <c r="K793" s="241" t="s">
        <v>141</v>
      </c>
      <c r="L793" s="175"/>
      <c r="M793" s="245" t="s">
        <v>33</v>
      </c>
      <c r="N793" s="246" t="s">
        <v>49</v>
      </c>
      <c r="O793" s="247">
        <v>4.4999999999999998E-2</v>
      </c>
      <c r="P793" s="247">
        <f>O793*H793</f>
        <v>1.26</v>
      </c>
      <c r="Q793" s="247">
        <v>4.8999999999999998E-4</v>
      </c>
      <c r="R793" s="247">
        <f>Q793*H793</f>
        <v>1.372E-2</v>
      </c>
      <c r="S793" s="247">
        <v>0</v>
      </c>
      <c r="T793" s="248">
        <f>S793*H793</f>
        <v>0</v>
      </c>
      <c r="AR793" s="249" t="s">
        <v>142</v>
      </c>
      <c r="AT793" s="249" t="s">
        <v>138</v>
      </c>
      <c r="AU793" s="249" t="s">
        <v>75</v>
      </c>
      <c r="AY793" s="167" t="s">
        <v>136</v>
      </c>
      <c r="BE793" s="250">
        <f>IF(N793="základní",J793,0)</f>
        <v>0</v>
      </c>
      <c r="BF793" s="250">
        <f>IF(N793="snížená",J793,0)</f>
        <v>0</v>
      </c>
      <c r="BG793" s="250">
        <f>IF(N793="zákl. přenesená",J793,0)</f>
        <v>0</v>
      </c>
      <c r="BH793" s="250">
        <f>IF(N793="sníž. přenesená",J793,0)</f>
        <v>0</v>
      </c>
      <c r="BI793" s="250">
        <f>IF(N793="nulová",J793,0)</f>
        <v>0</v>
      </c>
      <c r="BJ793" s="167" t="s">
        <v>73</v>
      </c>
      <c r="BK793" s="250">
        <f>ROUND(I793*H793,2)</f>
        <v>0</v>
      </c>
      <c r="BL793" s="167" t="s">
        <v>142</v>
      </c>
      <c r="BM793" s="249" t="s">
        <v>294</v>
      </c>
    </row>
    <row r="794" spans="2:65" s="176" customFormat="1">
      <c r="B794" s="175"/>
      <c r="D794" s="251" t="s">
        <v>144</v>
      </c>
      <c r="F794" s="252" t="s">
        <v>295</v>
      </c>
      <c r="L794" s="175"/>
      <c r="M794" s="253"/>
      <c r="T794" s="254"/>
      <c r="AT794" s="167" t="s">
        <v>144</v>
      </c>
      <c r="AU794" s="167" t="s">
        <v>75</v>
      </c>
    </row>
    <row r="795" spans="2:65" s="256" customFormat="1">
      <c r="B795" s="255"/>
      <c r="D795" s="257" t="s">
        <v>146</v>
      </c>
      <c r="E795" s="258" t="s">
        <v>33</v>
      </c>
      <c r="F795" s="259" t="s">
        <v>147</v>
      </c>
      <c r="H795" s="258" t="s">
        <v>33</v>
      </c>
      <c r="L795" s="255"/>
      <c r="M795" s="260"/>
      <c r="T795" s="261"/>
      <c r="AT795" s="258" t="s">
        <v>146</v>
      </c>
      <c r="AU795" s="258" t="s">
        <v>75</v>
      </c>
      <c r="AV795" s="256" t="s">
        <v>73</v>
      </c>
      <c r="AW795" s="256" t="s">
        <v>39</v>
      </c>
      <c r="AX795" s="256" t="s">
        <v>65</v>
      </c>
      <c r="AY795" s="258" t="s">
        <v>136</v>
      </c>
    </row>
    <row r="796" spans="2:65" s="263" customFormat="1">
      <c r="B796" s="262"/>
      <c r="D796" s="257" t="s">
        <v>146</v>
      </c>
      <c r="E796" s="264" t="s">
        <v>33</v>
      </c>
      <c r="F796" s="265" t="s">
        <v>296</v>
      </c>
      <c r="H796" s="266">
        <v>28</v>
      </c>
      <c r="L796" s="262"/>
      <c r="M796" s="267"/>
      <c r="T796" s="268"/>
      <c r="AT796" s="264" t="s">
        <v>146</v>
      </c>
      <c r="AU796" s="264" t="s">
        <v>75</v>
      </c>
      <c r="AV796" s="263" t="s">
        <v>75</v>
      </c>
      <c r="AW796" s="263" t="s">
        <v>39</v>
      </c>
      <c r="AX796" s="263" t="s">
        <v>65</v>
      </c>
      <c r="AY796" s="264" t="s">
        <v>136</v>
      </c>
    </row>
    <row r="797" spans="2:65" s="270" customFormat="1">
      <c r="B797" s="269"/>
      <c r="D797" s="257" t="s">
        <v>146</v>
      </c>
      <c r="E797" s="271" t="s">
        <v>33</v>
      </c>
      <c r="F797" s="272" t="s">
        <v>150</v>
      </c>
      <c r="H797" s="273">
        <v>28</v>
      </c>
      <c r="L797" s="269"/>
      <c r="M797" s="274"/>
      <c r="T797" s="275"/>
      <c r="AT797" s="271" t="s">
        <v>146</v>
      </c>
      <c r="AU797" s="271" t="s">
        <v>75</v>
      </c>
      <c r="AV797" s="270" t="s">
        <v>142</v>
      </c>
      <c r="AW797" s="270" t="s">
        <v>39</v>
      </c>
      <c r="AX797" s="270" t="s">
        <v>73</v>
      </c>
      <c r="AY797" s="271" t="s">
        <v>136</v>
      </c>
    </row>
    <row r="798" spans="2:65" s="176" customFormat="1" ht="24.25" customHeight="1">
      <c r="B798" s="175"/>
      <c r="C798" s="239" t="s">
        <v>7</v>
      </c>
      <c r="D798" s="239" t="s">
        <v>138</v>
      </c>
      <c r="E798" s="240" t="s">
        <v>297</v>
      </c>
      <c r="F798" s="241" t="s">
        <v>298</v>
      </c>
      <c r="G798" s="242" t="s">
        <v>89</v>
      </c>
      <c r="H798" s="243">
        <v>61.53</v>
      </c>
      <c r="I798" s="244"/>
      <c r="J798" s="244">
        <f>ROUND(I798*H798,2)</f>
        <v>0</v>
      </c>
      <c r="K798" s="241" t="s">
        <v>141</v>
      </c>
      <c r="L798" s="175"/>
      <c r="M798" s="245" t="s">
        <v>33</v>
      </c>
      <c r="N798" s="246" t="s">
        <v>49</v>
      </c>
      <c r="O798" s="247">
        <v>5.8000000000000003E-2</v>
      </c>
      <c r="P798" s="247">
        <f>O798*H798</f>
        <v>3.5687400000000005</v>
      </c>
      <c r="Q798" s="247">
        <v>1E-4</v>
      </c>
      <c r="R798" s="247">
        <f>Q798*H798</f>
        <v>6.1530000000000005E-3</v>
      </c>
      <c r="S798" s="247">
        <v>0</v>
      </c>
      <c r="T798" s="248">
        <f>S798*H798</f>
        <v>0</v>
      </c>
      <c r="AR798" s="249" t="s">
        <v>142</v>
      </c>
      <c r="AT798" s="249" t="s">
        <v>138</v>
      </c>
      <c r="AU798" s="249" t="s">
        <v>75</v>
      </c>
      <c r="AY798" s="167" t="s">
        <v>136</v>
      </c>
      <c r="BE798" s="250">
        <f>IF(N798="základní",J798,0)</f>
        <v>0</v>
      </c>
      <c r="BF798" s="250">
        <f>IF(N798="snížená",J798,0)</f>
        <v>0</v>
      </c>
      <c r="BG798" s="250">
        <f>IF(N798="zákl. přenesená",J798,0)</f>
        <v>0</v>
      </c>
      <c r="BH798" s="250">
        <f>IF(N798="sníž. přenesená",J798,0)</f>
        <v>0</v>
      </c>
      <c r="BI798" s="250">
        <f>IF(N798="nulová",J798,0)</f>
        <v>0</v>
      </c>
      <c r="BJ798" s="167" t="s">
        <v>73</v>
      </c>
      <c r="BK798" s="250">
        <f>ROUND(I798*H798,2)</f>
        <v>0</v>
      </c>
      <c r="BL798" s="167" t="s">
        <v>142</v>
      </c>
      <c r="BM798" s="249" t="s">
        <v>299</v>
      </c>
    </row>
    <row r="799" spans="2:65" s="176" customFormat="1">
      <c r="B799" s="175"/>
      <c r="D799" s="251" t="s">
        <v>144</v>
      </c>
      <c r="F799" s="252" t="s">
        <v>300</v>
      </c>
      <c r="L799" s="175"/>
      <c r="M799" s="253"/>
      <c r="T799" s="254"/>
      <c r="AT799" s="167" t="s">
        <v>144</v>
      </c>
      <c r="AU799" s="167" t="s">
        <v>75</v>
      </c>
    </row>
    <row r="800" spans="2:65" s="256" customFormat="1">
      <c r="B800" s="255"/>
      <c r="D800" s="257" t="s">
        <v>146</v>
      </c>
      <c r="E800" s="258" t="s">
        <v>33</v>
      </c>
      <c r="F800" s="259" t="s">
        <v>147</v>
      </c>
      <c r="H800" s="258" t="s">
        <v>33</v>
      </c>
      <c r="L800" s="255"/>
      <c r="M800" s="260"/>
      <c r="T800" s="261"/>
      <c r="AT800" s="258" t="s">
        <v>146</v>
      </c>
      <c r="AU800" s="258" t="s">
        <v>75</v>
      </c>
      <c r="AV800" s="256" t="s">
        <v>73</v>
      </c>
      <c r="AW800" s="256" t="s">
        <v>39</v>
      </c>
      <c r="AX800" s="256" t="s">
        <v>65</v>
      </c>
      <c r="AY800" s="258" t="s">
        <v>136</v>
      </c>
    </row>
    <row r="801" spans="2:65" s="263" customFormat="1">
      <c r="B801" s="262"/>
      <c r="D801" s="257" t="s">
        <v>146</v>
      </c>
      <c r="E801" s="264" t="s">
        <v>33</v>
      </c>
      <c r="F801" s="265" t="s">
        <v>301</v>
      </c>
      <c r="H801" s="266">
        <v>15.18</v>
      </c>
      <c r="L801" s="262"/>
      <c r="M801" s="267"/>
      <c r="T801" s="268"/>
      <c r="AT801" s="264" t="s">
        <v>146</v>
      </c>
      <c r="AU801" s="264" t="s">
        <v>75</v>
      </c>
      <c r="AV801" s="263" t="s">
        <v>75</v>
      </c>
      <c r="AW801" s="263" t="s">
        <v>39</v>
      </c>
      <c r="AX801" s="263" t="s">
        <v>65</v>
      </c>
      <c r="AY801" s="264" t="s">
        <v>136</v>
      </c>
    </row>
    <row r="802" spans="2:65" s="263" customFormat="1">
      <c r="B802" s="262"/>
      <c r="D802" s="257" t="s">
        <v>146</v>
      </c>
      <c r="E802" s="264" t="s">
        <v>33</v>
      </c>
      <c r="F802" s="265" t="s">
        <v>302</v>
      </c>
      <c r="H802" s="266">
        <v>46.35</v>
      </c>
      <c r="L802" s="262"/>
      <c r="M802" s="267"/>
      <c r="T802" s="268"/>
      <c r="AT802" s="264" t="s">
        <v>146</v>
      </c>
      <c r="AU802" s="264" t="s">
        <v>75</v>
      </c>
      <c r="AV802" s="263" t="s">
        <v>75</v>
      </c>
      <c r="AW802" s="263" t="s">
        <v>39</v>
      </c>
      <c r="AX802" s="263" t="s">
        <v>65</v>
      </c>
      <c r="AY802" s="264" t="s">
        <v>136</v>
      </c>
    </row>
    <row r="803" spans="2:65" s="270" customFormat="1">
      <c r="B803" s="269"/>
      <c r="D803" s="257" t="s">
        <v>146</v>
      </c>
      <c r="E803" s="271" t="s">
        <v>33</v>
      </c>
      <c r="F803" s="272" t="s">
        <v>150</v>
      </c>
      <c r="H803" s="273">
        <v>61.53</v>
      </c>
      <c r="L803" s="269"/>
      <c r="M803" s="274"/>
      <c r="T803" s="275"/>
      <c r="AT803" s="271" t="s">
        <v>146</v>
      </c>
      <c r="AU803" s="271" t="s">
        <v>75</v>
      </c>
      <c r="AV803" s="270" t="s">
        <v>142</v>
      </c>
      <c r="AW803" s="270" t="s">
        <v>39</v>
      </c>
      <c r="AX803" s="270" t="s">
        <v>73</v>
      </c>
      <c r="AY803" s="271" t="s">
        <v>136</v>
      </c>
    </row>
    <row r="804" spans="2:65" s="176" customFormat="1" ht="16.5" customHeight="1">
      <c r="B804" s="175"/>
      <c r="C804" s="286" t="s">
        <v>303</v>
      </c>
      <c r="D804" s="286" t="s">
        <v>284</v>
      </c>
      <c r="E804" s="287" t="s">
        <v>304</v>
      </c>
      <c r="F804" s="288" t="s">
        <v>305</v>
      </c>
      <c r="G804" s="289" t="s">
        <v>89</v>
      </c>
      <c r="H804" s="290">
        <v>72.882000000000005</v>
      </c>
      <c r="I804" s="291"/>
      <c r="J804" s="291">
        <f>ROUND(I804*H804,2)</f>
        <v>0</v>
      </c>
      <c r="K804" s="288" t="s">
        <v>141</v>
      </c>
      <c r="L804" s="292"/>
      <c r="M804" s="293" t="s">
        <v>33</v>
      </c>
      <c r="N804" s="294" t="s">
        <v>49</v>
      </c>
      <c r="O804" s="247">
        <v>0</v>
      </c>
      <c r="P804" s="247">
        <f>O804*H804</f>
        <v>0</v>
      </c>
      <c r="Q804" s="247">
        <v>1E-3</v>
      </c>
      <c r="R804" s="247">
        <f>Q804*H804</f>
        <v>7.2882000000000002E-2</v>
      </c>
      <c r="S804" s="247">
        <v>0</v>
      </c>
      <c r="T804" s="248">
        <f>S804*H804</f>
        <v>0</v>
      </c>
      <c r="AR804" s="249" t="s">
        <v>216</v>
      </c>
      <c r="AT804" s="249" t="s">
        <v>284</v>
      </c>
      <c r="AU804" s="249" t="s">
        <v>75</v>
      </c>
      <c r="AY804" s="167" t="s">
        <v>136</v>
      </c>
      <c r="BE804" s="250">
        <f>IF(N804="základní",J804,0)</f>
        <v>0</v>
      </c>
      <c r="BF804" s="250">
        <f>IF(N804="snížená",J804,0)</f>
        <v>0</v>
      </c>
      <c r="BG804" s="250">
        <f>IF(N804="zákl. přenesená",J804,0)</f>
        <v>0</v>
      </c>
      <c r="BH804" s="250">
        <f>IF(N804="sníž. přenesená",J804,0)</f>
        <v>0</v>
      </c>
      <c r="BI804" s="250">
        <f>IF(N804="nulová",J804,0)</f>
        <v>0</v>
      </c>
      <c r="BJ804" s="167" t="s">
        <v>73</v>
      </c>
      <c r="BK804" s="250">
        <f>ROUND(I804*H804,2)</f>
        <v>0</v>
      </c>
      <c r="BL804" s="167" t="s">
        <v>142</v>
      </c>
      <c r="BM804" s="249" t="s">
        <v>306</v>
      </c>
    </row>
    <row r="805" spans="2:65" s="263" customFormat="1">
      <c r="B805" s="262"/>
      <c r="D805" s="257" t="s">
        <v>146</v>
      </c>
      <c r="F805" s="265" t="s">
        <v>307</v>
      </c>
      <c r="H805" s="266">
        <v>72.882000000000005</v>
      </c>
      <c r="L805" s="262"/>
      <c r="M805" s="267"/>
      <c r="T805" s="268"/>
      <c r="AT805" s="264" t="s">
        <v>146</v>
      </c>
      <c r="AU805" s="264" t="s">
        <v>75</v>
      </c>
      <c r="AV805" s="263" t="s">
        <v>75</v>
      </c>
      <c r="AW805" s="263" t="s">
        <v>4</v>
      </c>
      <c r="AX805" s="263" t="s">
        <v>73</v>
      </c>
      <c r="AY805" s="264" t="s">
        <v>136</v>
      </c>
    </row>
    <row r="806" spans="2:65" s="176" customFormat="1" ht="21.75" customHeight="1">
      <c r="B806" s="175"/>
      <c r="C806" s="239" t="s">
        <v>308</v>
      </c>
      <c r="D806" s="239" t="s">
        <v>138</v>
      </c>
      <c r="E806" s="240" t="s">
        <v>309</v>
      </c>
      <c r="F806" s="241" t="s">
        <v>310</v>
      </c>
      <c r="G806" s="242" t="s">
        <v>96</v>
      </c>
      <c r="H806" s="243">
        <v>58.405999999999999</v>
      </c>
      <c r="I806" s="244"/>
      <c r="J806" s="244">
        <f>ROUND(I806*H806,2)</f>
        <v>0</v>
      </c>
      <c r="K806" s="241" t="s">
        <v>141</v>
      </c>
      <c r="L806" s="175"/>
      <c r="M806" s="245" t="s">
        <v>33</v>
      </c>
      <c r="N806" s="246" t="s">
        <v>49</v>
      </c>
      <c r="O806" s="247">
        <v>0.629</v>
      </c>
      <c r="P806" s="247">
        <f>O806*H806</f>
        <v>36.737374000000003</v>
      </c>
      <c r="Q806" s="247">
        <v>2.3010199999999998</v>
      </c>
      <c r="R806" s="247">
        <f>Q806*H806</f>
        <v>134.39337411999998</v>
      </c>
      <c r="S806" s="247">
        <v>0</v>
      </c>
      <c r="T806" s="248">
        <f>S806*H806</f>
        <v>0</v>
      </c>
      <c r="AR806" s="249" t="s">
        <v>142</v>
      </c>
      <c r="AT806" s="249" t="s">
        <v>138</v>
      </c>
      <c r="AU806" s="249" t="s">
        <v>75</v>
      </c>
      <c r="AY806" s="167" t="s">
        <v>136</v>
      </c>
      <c r="BE806" s="250">
        <f>IF(N806="základní",J806,0)</f>
        <v>0</v>
      </c>
      <c r="BF806" s="250">
        <f>IF(N806="snížená",J806,0)</f>
        <v>0</v>
      </c>
      <c r="BG806" s="250">
        <f>IF(N806="zákl. přenesená",J806,0)</f>
        <v>0</v>
      </c>
      <c r="BH806" s="250">
        <f>IF(N806="sníž. přenesená",J806,0)</f>
        <v>0</v>
      </c>
      <c r="BI806" s="250">
        <f>IF(N806="nulová",J806,0)</f>
        <v>0</v>
      </c>
      <c r="BJ806" s="167" t="s">
        <v>73</v>
      </c>
      <c r="BK806" s="250">
        <f>ROUND(I806*H806,2)</f>
        <v>0</v>
      </c>
      <c r="BL806" s="167" t="s">
        <v>142</v>
      </c>
      <c r="BM806" s="249" t="s">
        <v>311</v>
      </c>
    </row>
    <row r="807" spans="2:65" s="176" customFormat="1">
      <c r="B807" s="175"/>
      <c r="D807" s="251" t="s">
        <v>144</v>
      </c>
      <c r="F807" s="252" t="s">
        <v>312</v>
      </c>
      <c r="L807" s="175"/>
      <c r="M807" s="253"/>
      <c r="T807" s="254"/>
      <c r="AT807" s="167" t="s">
        <v>144</v>
      </c>
      <c r="AU807" s="167" t="s">
        <v>75</v>
      </c>
    </row>
    <row r="808" spans="2:65" s="256" customFormat="1">
      <c r="B808" s="255"/>
      <c r="D808" s="257" t="s">
        <v>146</v>
      </c>
      <c r="E808" s="258" t="s">
        <v>33</v>
      </c>
      <c r="F808" s="259" t="s">
        <v>147</v>
      </c>
      <c r="H808" s="258" t="s">
        <v>33</v>
      </c>
      <c r="L808" s="255"/>
      <c r="M808" s="260"/>
      <c r="T808" s="261"/>
      <c r="AT808" s="258" t="s">
        <v>146</v>
      </c>
      <c r="AU808" s="258" t="s">
        <v>75</v>
      </c>
      <c r="AV808" s="256" t="s">
        <v>73</v>
      </c>
      <c r="AW808" s="256" t="s">
        <v>39</v>
      </c>
      <c r="AX808" s="256" t="s">
        <v>65</v>
      </c>
      <c r="AY808" s="258" t="s">
        <v>136</v>
      </c>
    </row>
    <row r="809" spans="2:65" s="263" customFormat="1">
      <c r="B809" s="262"/>
      <c r="D809" s="257" t="s">
        <v>146</v>
      </c>
      <c r="E809" s="264" t="s">
        <v>33</v>
      </c>
      <c r="F809" s="265" t="s">
        <v>313</v>
      </c>
      <c r="H809" s="266">
        <v>3.024</v>
      </c>
      <c r="L809" s="262"/>
      <c r="M809" s="267"/>
      <c r="T809" s="268"/>
      <c r="AT809" s="264" t="s">
        <v>146</v>
      </c>
      <c r="AU809" s="264" t="s">
        <v>75</v>
      </c>
      <c r="AV809" s="263" t="s">
        <v>75</v>
      </c>
      <c r="AW809" s="263" t="s">
        <v>39</v>
      </c>
      <c r="AX809" s="263" t="s">
        <v>65</v>
      </c>
      <c r="AY809" s="264" t="s">
        <v>136</v>
      </c>
    </row>
    <row r="810" spans="2:65" s="263" customFormat="1">
      <c r="B810" s="262"/>
      <c r="D810" s="257" t="s">
        <v>146</v>
      </c>
      <c r="E810" s="264" t="s">
        <v>33</v>
      </c>
      <c r="F810" s="265" t="s">
        <v>314</v>
      </c>
      <c r="H810" s="266">
        <v>3.528</v>
      </c>
      <c r="L810" s="262"/>
      <c r="M810" s="267"/>
      <c r="T810" s="268"/>
      <c r="AT810" s="264" t="s">
        <v>146</v>
      </c>
      <c r="AU810" s="264" t="s">
        <v>75</v>
      </c>
      <c r="AV810" s="263" t="s">
        <v>75</v>
      </c>
      <c r="AW810" s="263" t="s">
        <v>39</v>
      </c>
      <c r="AX810" s="263" t="s">
        <v>65</v>
      </c>
      <c r="AY810" s="264" t="s">
        <v>136</v>
      </c>
    </row>
    <row r="811" spans="2:65" s="263" customFormat="1">
      <c r="B811" s="262"/>
      <c r="D811" s="257" t="s">
        <v>146</v>
      </c>
      <c r="E811" s="264" t="s">
        <v>33</v>
      </c>
      <c r="F811" s="265" t="s">
        <v>315</v>
      </c>
      <c r="H811" s="266">
        <v>7.1959999999999997</v>
      </c>
      <c r="L811" s="262"/>
      <c r="M811" s="267"/>
      <c r="T811" s="268"/>
      <c r="AT811" s="264" t="s">
        <v>146</v>
      </c>
      <c r="AU811" s="264" t="s">
        <v>75</v>
      </c>
      <c r="AV811" s="263" t="s">
        <v>75</v>
      </c>
      <c r="AW811" s="263" t="s">
        <v>39</v>
      </c>
      <c r="AX811" s="263" t="s">
        <v>65</v>
      </c>
      <c r="AY811" s="264" t="s">
        <v>136</v>
      </c>
    </row>
    <row r="812" spans="2:65" s="263" customFormat="1">
      <c r="B812" s="262"/>
      <c r="D812" s="257" t="s">
        <v>146</v>
      </c>
      <c r="E812" s="264" t="s">
        <v>33</v>
      </c>
      <c r="F812" s="265" t="s">
        <v>316</v>
      </c>
      <c r="H812" s="266">
        <v>10.08</v>
      </c>
      <c r="L812" s="262"/>
      <c r="M812" s="267"/>
      <c r="T812" s="268"/>
      <c r="AT812" s="264" t="s">
        <v>146</v>
      </c>
      <c r="AU812" s="264" t="s">
        <v>75</v>
      </c>
      <c r="AV812" s="263" t="s">
        <v>75</v>
      </c>
      <c r="AW812" s="263" t="s">
        <v>39</v>
      </c>
      <c r="AX812" s="263" t="s">
        <v>65</v>
      </c>
      <c r="AY812" s="264" t="s">
        <v>136</v>
      </c>
    </row>
    <row r="813" spans="2:65" s="263" customFormat="1">
      <c r="B813" s="262"/>
      <c r="D813" s="257" t="s">
        <v>146</v>
      </c>
      <c r="E813" s="264" t="s">
        <v>33</v>
      </c>
      <c r="F813" s="265" t="s">
        <v>317</v>
      </c>
      <c r="H813" s="266">
        <v>11.07</v>
      </c>
      <c r="L813" s="262"/>
      <c r="M813" s="267"/>
      <c r="T813" s="268"/>
      <c r="AT813" s="264" t="s">
        <v>146</v>
      </c>
      <c r="AU813" s="264" t="s">
        <v>75</v>
      </c>
      <c r="AV813" s="263" t="s">
        <v>75</v>
      </c>
      <c r="AW813" s="263" t="s">
        <v>39</v>
      </c>
      <c r="AX813" s="263" t="s">
        <v>65</v>
      </c>
      <c r="AY813" s="264" t="s">
        <v>136</v>
      </c>
    </row>
    <row r="814" spans="2:65" s="263" customFormat="1">
      <c r="B814" s="262"/>
      <c r="D814" s="257" t="s">
        <v>146</v>
      </c>
      <c r="E814" s="264" t="s">
        <v>33</v>
      </c>
      <c r="F814" s="265" t="s">
        <v>318</v>
      </c>
      <c r="H814" s="266">
        <v>23.507999999999999</v>
      </c>
      <c r="L814" s="262"/>
      <c r="M814" s="267"/>
      <c r="T814" s="268"/>
      <c r="AT814" s="264" t="s">
        <v>146</v>
      </c>
      <c r="AU814" s="264" t="s">
        <v>75</v>
      </c>
      <c r="AV814" s="263" t="s">
        <v>75</v>
      </c>
      <c r="AW814" s="263" t="s">
        <v>39</v>
      </c>
      <c r="AX814" s="263" t="s">
        <v>65</v>
      </c>
      <c r="AY814" s="264" t="s">
        <v>136</v>
      </c>
    </row>
    <row r="815" spans="2:65" s="270" customFormat="1">
      <c r="B815" s="269"/>
      <c r="D815" s="257" t="s">
        <v>146</v>
      </c>
      <c r="E815" s="271" t="s">
        <v>33</v>
      </c>
      <c r="F815" s="272" t="s">
        <v>150</v>
      </c>
      <c r="H815" s="273">
        <v>58.405999999999999</v>
      </c>
      <c r="L815" s="269"/>
      <c r="M815" s="274"/>
      <c r="T815" s="275"/>
      <c r="AT815" s="271" t="s">
        <v>146</v>
      </c>
      <c r="AU815" s="271" t="s">
        <v>75</v>
      </c>
      <c r="AV815" s="270" t="s">
        <v>142</v>
      </c>
      <c r="AW815" s="270" t="s">
        <v>39</v>
      </c>
      <c r="AX815" s="270" t="s">
        <v>73</v>
      </c>
      <c r="AY815" s="271" t="s">
        <v>136</v>
      </c>
    </row>
    <row r="816" spans="2:65" s="176" customFormat="1" ht="16.5" customHeight="1">
      <c r="B816" s="175"/>
      <c r="C816" s="239" t="s">
        <v>319</v>
      </c>
      <c r="D816" s="239" t="s">
        <v>138</v>
      </c>
      <c r="E816" s="240" t="s">
        <v>320</v>
      </c>
      <c r="F816" s="241" t="s">
        <v>321</v>
      </c>
      <c r="G816" s="242" t="s">
        <v>89</v>
      </c>
      <c r="H816" s="243">
        <v>108.688</v>
      </c>
      <c r="I816" s="244"/>
      <c r="J816" s="244">
        <f>ROUND(I816*H816,2)</f>
        <v>0</v>
      </c>
      <c r="K816" s="241" t="s">
        <v>141</v>
      </c>
      <c r="L816" s="175"/>
      <c r="M816" s="245" t="s">
        <v>33</v>
      </c>
      <c r="N816" s="246" t="s">
        <v>49</v>
      </c>
      <c r="O816" s="247">
        <v>0.81499999999999995</v>
      </c>
      <c r="P816" s="247">
        <f>O816*H816</f>
        <v>88.580719999999999</v>
      </c>
      <c r="Q816" s="247">
        <v>5.3899999999999998E-3</v>
      </c>
      <c r="R816" s="247">
        <f>Q816*H816</f>
        <v>0.58582831999999996</v>
      </c>
      <c r="S816" s="247">
        <v>0</v>
      </c>
      <c r="T816" s="248">
        <f>S816*H816</f>
        <v>0</v>
      </c>
      <c r="AR816" s="249" t="s">
        <v>142</v>
      </c>
      <c r="AT816" s="249" t="s">
        <v>138</v>
      </c>
      <c r="AU816" s="249" t="s">
        <v>75</v>
      </c>
      <c r="AY816" s="167" t="s">
        <v>136</v>
      </c>
      <c r="BE816" s="250">
        <f>IF(N816="základní",J816,0)</f>
        <v>0</v>
      </c>
      <c r="BF816" s="250">
        <f>IF(N816="snížená",J816,0)</f>
        <v>0</v>
      </c>
      <c r="BG816" s="250">
        <f>IF(N816="zákl. přenesená",J816,0)</f>
        <v>0</v>
      </c>
      <c r="BH816" s="250">
        <f>IF(N816="sníž. přenesená",J816,0)</f>
        <v>0</v>
      </c>
      <c r="BI816" s="250">
        <f>IF(N816="nulová",J816,0)</f>
        <v>0</v>
      </c>
      <c r="BJ816" s="167" t="s">
        <v>73</v>
      </c>
      <c r="BK816" s="250">
        <f>ROUND(I816*H816,2)</f>
        <v>0</v>
      </c>
      <c r="BL816" s="167" t="s">
        <v>142</v>
      </c>
      <c r="BM816" s="249" t="s">
        <v>322</v>
      </c>
    </row>
    <row r="817" spans="2:65" s="176" customFormat="1">
      <c r="B817" s="175"/>
      <c r="D817" s="251" t="s">
        <v>144</v>
      </c>
      <c r="F817" s="252" t="s">
        <v>323</v>
      </c>
      <c r="L817" s="175"/>
      <c r="M817" s="253"/>
      <c r="T817" s="254"/>
      <c r="AT817" s="167" t="s">
        <v>144</v>
      </c>
      <c r="AU817" s="167" t="s">
        <v>75</v>
      </c>
    </row>
    <row r="818" spans="2:65" s="256" customFormat="1">
      <c r="B818" s="255"/>
      <c r="D818" s="257" t="s">
        <v>146</v>
      </c>
      <c r="E818" s="258" t="s">
        <v>33</v>
      </c>
      <c r="F818" s="259" t="s">
        <v>147</v>
      </c>
      <c r="H818" s="258" t="s">
        <v>33</v>
      </c>
      <c r="L818" s="255"/>
      <c r="M818" s="260"/>
      <c r="T818" s="261"/>
      <c r="AT818" s="258" t="s">
        <v>146</v>
      </c>
      <c r="AU818" s="258" t="s">
        <v>75</v>
      </c>
      <c r="AV818" s="256" t="s">
        <v>73</v>
      </c>
      <c r="AW818" s="256" t="s">
        <v>39</v>
      </c>
      <c r="AX818" s="256" t="s">
        <v>65</v>
      </c>
      <c r="AY818" s="258" t="s">
        <v>136</v>
      </c>
    </row>
    <row r="819" spans="2:65" s="256" customFormat="1">
      <c r="B819" s="255"/>
      <c r="D819" s="257" t="s">
        <v>146</v>
      </c>
      <c r="E819" s="258" t="s">
        <v>33</v>
      </c>
      <c r="F819" s="259" t="s">
        <v>324</v>
      </c>
      <c r="H819" s="258" t="s">
        <v>33</v>
      </c>
      <c r="L819" s="255"/>
      <c r="M819" s="260"/>
      <c r="T819" s="261"/>
      <c r="AT819" s="258" t="s">
        <v>146</v>
      </c>
      <c r="AU819" s="258" t="s">
        <v>75</v>
      </c>
      <c r="AV819" s="256" t="s">
        <v>73</v>
      </c>
      <c r="AW819" s="256" t="s">
        <v>39</v>
      </c>
      <c r="AX819" s="256" t="s">
        <v>65</v>
      </c>
      <c r="AY819" s="258" t="s">
        <v>136</v>
      </c>
    </row>
    <row r="820" spans="2:65" s="263" customFormat="1">
      <c r="B820" s="262"/>
      <c r="D820" s="257" t="s">
        <v>146</v>
      </c>
      <c r="E820" s="264" t="s">
        <v>33</v>
      </c>
      <c r="F820" s="265" t="s">
        <v>325</v>
      </c>
      <c r="H820" s="266">
        <v>11.16</v>
      </c>
      <c r="L820" s="262"/>
      <c r="M820" s="267"/>
      <c r="T820" s="268"/>
      <c r="AT820" s="264" t="s">
        <v>146</v>
      </c>
      <c r="AU820" s="264" t="s">
        <v>75</v>
      </c>
      <c r="AV820" s="263" t="s">
        <v>75</v>
      </c>
      <c r="AW820" s="263" t="s">
        <v>39</v>
      </c>
      <c r="AX820" s="263" t="s">
        <v>65</v>
      </c>
      <c r="AY820" s="264" t="s">
        <v>136</v>
      </c>
    </row>
    <row r="821" spans="2:65" s="263" customFormat="1">
      <c r="B821" s="262"/>
      <c r="D821" s="257" t="s">
        <v>146</v>
      </c>
      <c r="E821" s="264" t="s">
        <v>33</v>
      </c>
      <c r="F821" s="265" t="s">
        <v>326</v>
      </c>
      <c r="H821" s="266">
        <v>8.2799999999999994</v>
      </c>
      <c r="L821" s="262"/>
      <c r="M821" s="267"/>
      <c r="T821" s="268"/>
      <c r="AT821" s="264" t="s">
        <v>146</v>
      </c>
      <c r="AU821" s="264" t="s">
        <v>75</v>
      </c>
      <c r="AV821" s="263" t="s">
        <v>75</v>
      </c>
      <c r="AW821" s="263" t="s">
        <v>39</v>
      </c>
      <c r="AX821" s="263" t="s">
        <v>65</v>
      </c>
      <c r="AY821" s="264" t="s">
        <v>136</v>
      </c>
    </row>
    <row r="822" spans="2:65" s="263" customFormat="1">
      <c r="B822" s="262"/>
      <c r="D822" s="257" t="s">
        <v>146</v>
      </c>
      <c r="E822" s="264" t="s">
        <v>33</v>
      </c>
      <c r="F822" s="265" t="s">
        <v>327</v>
      </c>
      <c r="H822" s="266">
        <v>12.06</v>
      </c>
      <c r="L822" s="262"/>
      <c r="M822" s="267"/>
      <c r="T822" s="268"/>
      <c r="AT822" s="264" t="s">
        <v>146</v>
      </c>
      <c r="AU822" s="264" t="s">
        <v>75</v>
      </c>
      <c r="AV822" s="263" t="s">
        <v>75</v>
      </c>
      <c r="AW822" s="263" t="s">
        <v>39</v>
      </c>
      <c r="AX822" s="263" t="s">
        <v>65</v>
      </c>
      <c r="AY822" s="264" t="s">
        <v>136</v>
      </c>
    </row>
    <row r="823" spans="2:65" s="263" customFormat="1">
      <c r="B823" s="262"/>
      <c r="D823" s="257" t="s">
        <v>146</v>
      </c>
      <c r="E823" s="264" t="s">
        <v>33</v>
      </c>
      <c r="F823" s="265" t="s">
        <v>328</v>
      </c>
      <c r="H823" s="266">
        <v>10.62</v>
      </c>
      <c r="L823" s="262"/>
      <c r="M823" s="267"/>
      <c r="T823" s="268"/>
      <c r="AT823" s="264" t="s">
        <v>146</v>
      </c>
      <c r="AU823" s="264" t="s">
        <v>75</v>
      </c>
      <c r="AV823" s="263" t="s">
        <v>75</v>
      </c>
      <c r="AW823" s="263" t="s">
        <v>39</v>
      </c>
      <c r="AX823" s="263" t="s">
        <v>65</v>
      </c>
      <c r="AY823" s="264" t="s">
        <v>136</v>
      </c>
    </row>
    <row r="824" spans="2:65" s="263" customFormat="1" ht="30">
      <c r="B824" s="262"/>
      <c r="D824" s="257" t="s">
        <v>146</v>
      </c>
      <c r="E824" s="264" t="s">
        <v>33</v>
      </c>
      <c r="F824" s="265" t="s">
        <v>329</v>
      </c>
      <c r="H824" s="266">
        <v>21.91</v>
      </c>
      <c r="L824" s="262"/>
      <c r="M824" s="267"/>
      <c r="T824" s="268"/>
      <c r="AT824" s="264" t="s">
        <v>146</v>
      </c>
      <c r="AU824" s="264" t="s">
        <v>75</v>
      </c>
      <c r="AV824" s="263" t="s">
        <v>75</v>
      </c>
      <c r="AW824" s="263" t="s">
        <v>39</v>
      </c>
      <c r="AX824" s="263" t="s">
        <v>65</v>
      </c>
      <c r="AY824" s="264" t="s">
        <v>136</v>
      </c>
    </row>
    <row r="825" spans="2:65" s="263" customFormat="1">
      <c r="B825" s="262"/>
      <c r="D825" s="257" t="s">
        <v>146</v>
      </c>
      <c r="E825" s="264" t="s">
        <v>33</v>
      </c>
      <c r="F825" s="265" t="s">
        <v>330</v>
      </c>
      <c r="H825" s="266">
        <v>10.08</v>
      </c>
      <c r="L825" s="262"/>
      <c r="M825" s="267"/>
      <c r="T825" s="268"/>
      <c r="AT825" s="264" t="s">
        <v>146</v>
      </c>
      <c r="AU825" s="264" t="s">
        <v>75</v>
      </c>
      <c r="AV825" s="263" t="s">
        <v>75</v>
      </c>
      <c r="AW825" s="263" t="s">
        <v>39</v>
      </c>
      <c r="AX825" s="263" t="s">
        <v>65</v>
      </c>
      <c r="AY825" s="264" t="s">
        <v>136</v>
      </c>
    </row>
    <row r="826" spans="2:65" s="263" customFormat="1">
      <c r="B826" s="262"/>
      <c r="D826" s="257" t="s">
        <v>146</v>
      </c>
      <c r="E826" s="264" t="s">
        <v>33</v>
      </c>
      <c r="F826" s="265" t="s">
        <v>331</v>
      </c>
      <c r="H826" s="266">
        <v>11.07</v>
      </c>
      <c r="L826" s="262"/>
      <c r="M826" s="267"/>
      <c r="T826" s="268"/>
      <c r="AT826" s="264" t="s">
        <v>146</v>
      </c>
      <c r="AU826" s="264" t="s">
        <v>75</v>
      </c>
      <c r="AV826" s="263" t="s">
        <v>75</v>
      </c>
      <c r="AW826" s="263" t="s">
        <v>39</v>
      </c>
      <c r="AX826" s="263" t="s">
        <v>65</v>
      </c>
      <c r="AY826" s="264" t="s">
        <v>136</v>
      </c>
    </row>
    <row r="827" spans="2:65" s="263" customFormat="1">
      <c r="B827" s="262"/>
      <c r="D827" s="257" t="s">
        <v>146</v>
      </c>
      <c r="E827" s="264" t="s">
        <v>33</v>
      </c>
      <c r="F827" s="265" t="s">
        <v>332</v>
      </c>
      <c r="H827" s="266">
        <v>23.507999999999999</v>
      </c>
      <c r="L827" s="262"/>
      <c r="M827" s="267"/>
      <c r="T827" s="268"/>
      <c r="AT827" s="264" t="s">
        <v>146</v>
      </c>
      <c r="AU827" s="264" t="s">
        <v>75</v>
      </c>
      <c r="AV827" s="263" t="s">
        <v>75</v>
      </c>
      <c r="AW827" s="263" t="s">
        <v>39</v>
      </c>
      <c r="AX827" s="263" t="s">
        <v>65</v>
      </c>
      <c r="AY827" s="264" t="s">
        <v>136</v>
      </c>
    </row>
    <row r="828" spans="2:65" s="270" customFormat="1">
      <c r="B828" s="269"/>
      <c r="D828" s="257" t="s">
        <v>146</v>
      </c>
      <c r="E828" s="271" t="s">
        <v>33</v>
      </c>
      <c r="F828" s="272" t="s">
        <v>150</v>
      </c>
      <c r="H828" s="273">
        <v>108.688</v>
      </c>
      <c r="L828" s="269"/>
      <c r="M828" s="274"/>
      <c r="T828" s="275"/>
      <c r="AT828" s="271" t="s">
        <v>146</v>
      </c>
      <c r="AU828" s="271" t="s">
        <v>75</v>
      </c>
      <c r="AV828" s="270" t="s">
        <v>142</v>
      </c>
      <c r="AW828" s="270" t="s">
        <v>39</v>
      </c>
      <c r="AX828" s="270" t="s">
        <v>73</v>
      </c>
      <c r="AY828" s="271" t="s">
        <v>136</v>
      </c>
    </row>
    <row r="829" spans="2:65" s="176" customFormat="1" ht="16.5" customHeight="1">
      <c r="B829" s="175"/>
      <c r="C829" s="239" t="s">
        <v>333</v>
      </c>
      <c r="D829" s="239" t="s">
        <v>138</v>
      </c>
      <c r="E829" s="240" t="s">
        <v>334</v>
      </c>
      <c r="F829" s="241" t="s">
        <v>335</v>
      </c>
      <c r="G829" s="242" t="s">
        <v>89</v>
      </c>
      <c r="H829" s="243">
        <v>108.688</v>
      </c>
      <c r="I829" s="244"/>
      <c r="J829" s="244">
        <f>ROUND(I829*H829,2)</f>
        <v>0</v>
      </c>
      <c r="K829" s="241" t="s">
        <v>141</v>
      </c>
      <c r="L829" s="175"/>
      <c r="M829" s="245" t="s">
        <v>33</v>
      </c>
      <c r="N829" s="246" t="s">
        <v>49</v>
      </c>
      <c r="O829" s="247">
        <v>0.28199999999999997</v>
      </c>
      <c r="P829" s="247">
        <f>O829*H829</f>
        <v>30.650015999999997</v>
      </c>
      <c r="Q829" s="247">
        <v>0</v>
      </c>
      <c r="R829" s="247">
        <f>Q829*H829</f>
        <v>0</v>
      </c>
      <c r="S829" s="247">
        <v>0</v>
      </c>
      <c r="T829" s="248">
        <f>S829*H829</f>
        <v>0</v>
      </c>
      <c r="AR829" s="249" t="s">
        <v>142</v>
      </c>
      <c r="AT829" s="249" t="s">
        <v>138</v>
      </c>
      <c r="AU829" s="249" t="s">
        <v>75</v>
      </c>
      <c r="AY829" s="167" t="s">
        <v>136</v>
      </c>
      <c r="BE829" s="250">
        <f>IF(N829="základní",J829,0)</f>
        <v>0</v>
      </c>
      <c r="BF829" s="250">
        <f>IF(N829="snížená",J829,0)</f>
        <v>0</v>
      </c>
      <c r="BG829" s="250">
        <f>IF(N829="zákl. přenesená",J829,0)</f>
        <v>0</v>
      </c>
      <c r="BH829" s="250">
        <f>IF(N829="sníž. přenesená",J829,0)</f>
        <v>0</v>
      </c>
      <c r="BI829" s="250">
        <f>IF(N829="nulová",J829,0)</f>
        <v>0</v>
      </c>
      <c r="BJ829" s="167" t="s">
        <v>73</v>
      </c>
      <c r="BK829" s="250">
        <f>ROUND(I829*H829,2)</f>
        <v>0</v>
      </c>
      <c r="BL829" s="167" t="s">
        <v>142</v>
      </c>
      <c r="BM829" s="249" t="s">
        <v>336</v>
      </c>
    </row>
    <row r="830" spans="2:65" s="176" customFormat="1">
      <c r="B830" s="175"/>
      <c r="D830" s="251" t="s">
        <v>144</v>
      </c>
      <c r="F830" s="252" t="s">
        <v>337</v>
      </c>
      <c r="L830" s="175"/>
      <c r="M830" s="253"/>
      <c r="T830" s="254"/>
      <c r="AT830" s="167" t="s">
        <v>144</v>
      </c>
      <c r="AU830" s="167" t="s">
        <v>75</v>
      </c>
    </row>
    <row r="831" spans="2:65" s="176" customFormat="1" ht="21.75" customHeight="1">
      <c r="B831" s="175"/>
      <c r="C831" s="239" t="s">
        <v>338</v>
      </c>
      <c r="D831" s="239" t="s">
        <v>138</v>
      </c>
      <c r="E831" s="240" t="s">
        <v>339</v>
      </c>
      <c r="F831" s="241" t="s">
        <v>340</v>
      </c>
      <c r="G831" s="242" t="s">
        <v>96</v>
      </c>
      <c r="H831" s="243">
        <v>0.28000000000000003</v>
      </c>
      <c r="I831" s="244"/>
      <c r="J831" s="244">
        <f>ROUND(I831*H831,2)</f>
        <v>0</v>
      </c>
      <c r="K831" s="241" t="s">
        <v>141</v>
      </c>
      <c r="L831" s="175"/>
      <c r="M831" s="245" t="s">
        <v>33</v>
      </c>
      <c r="N831" s="246" t="s">
        <v>49</v>
      </c>
      <c r="O831" s="247">
        <v>0.629</v>
      </c>
      <c r="P831" s="247">
        <f>O831*H831</f>
        <v>0.17612000000000003</v>
      </c>
      <c r="Q831" s="247">
        <v>2.3010199999999998</v>
      </c>
      <c r="R831" s="247">
        <f>Q831*H831</f>
        <v>0.64428560000000001</v>
      </c>
      <c r="S831" s="247">
        <v>0</v>
      </c>
      <c r="T831" s="248">
        <f>S831*H831</f>
        <v>0</v>
      </c>
      <c r="AR831" s="249" t="s">
        <v>142</v>
      </c>
      <c r="AT831" s="249" t="s">
        <v>138</v>
      </c>
      <c r="AU831" s="249" t="s">
        <v>75</v>
      </c>
      <c r="AY831" s="167" t="s">
        <v>136</v>
      </c>
      <c r="BE831" s="250">
        <f>IF(N831="základní",J831,0)</f>
        <v>0</v>
      </c>
      <c r="BF831" s="250">
        <f>IF(N831="snížená",J831,0)</f>
        <v>0</v>
      </c>
      <c r="BG831" s="250">
        <f>IF(N831="zákl. přenesená",J831,0)</f>
        <v>0</v>
      </c>
      <c r="BH831" s="250">
        <f>IF(N831="sníž. přenesená",J831,0)</f>
        <v>0</v>
      </c>
      <c r="BI831" s="250">
        <f>IF(N831="nulová",J831,0)</f>
        <v>0</v>
      </c>
      <c r="BJ831" s="167" t="s">
        <v>73</v>
      </c>
      <c r="BK831" s="250">
        <f>ROUND(I831*H831,2)</f>
        <v>0</v>
      </c>
      <c r="BL831" s="167" t="s">
        <v>142</v>
      </c>
      <c r="BM831" s="249" t="s">
        <v>341</v>
      </c>
    </row>
    <row r="832" spans="2:65" s="176" customFormat="1">
      <c r="B832" s="175"/>
      <c r="D832" s="251" t="s">
        <v>144</v>
      </c>
      <c r="F832" s="252" t="s">
        <v>342</v>
      </c>
      <c r="L832" s="175"/>
      <c r="M832" s="253"/>
      <c r="T832" s="254"/>
      <c r="AT832" s="167" t="s">
        <v>144</v>
      </c>
      <c r="AU832" s="167" t="s">
        <v>75</v>
      </c>
    </row>
    <row r="833" spans="2:65" s="256" customFormat="1">
      <c r="B833" s="255"/>
      <c r="D833" s="257" t="s">
        <v>146</v>
      </c>
      <c r="E833" s="258" t="s">
        <v>33</v>
      </c>
      <c r="F833" s="259" t="s">
        <v>147</v>
      </c>
      <c r="H833" s="258" t="s">
        <v>33</v>
      </c>
      <c r="L833" s="255"/>
      <c r="M833" s="260"/>
      <c r="T833" s="261"/>
      <c r="AT833" s="258" t="s">
        <v>146</v>
      </c>
      <c r="AU833" s="258" t="s">
        <v>75</v>
      </c>
      <c r="AV833" s="256" t="s">
        <v>73</v>
      </c>
      <c r="AW833" s="256" t="s">
        <v>39</v>
      </c>
      <c r="AX833" s="256" t="s">
        <v>65</v>
      </c>
      <c r="AY833" s="258" t="s">
        <v>136</v>
      </c>
    </row>
    <row r="834" spans="2:65" s="263" customFormat="1">
      <c r="B834" s="262"/>
      <c r="D834" s="257" t="s">
        <v>146</v>
      </c>
      <c r="E834" s="264" t="s">
        <v>33</v>
      </c>
      <c r="F834" s="265" t="s">
        <v>343</v>
      </c>
      <c r="H834" s="266">
        <v>0.28000000000000003</v>
      </c>
      <c r="L834" s="262"/>
      <c r="M834" s="267"/>
      <c r="T834" s="268"/>
      <c r="AT834" s="264" t="s">
        <v>146</v>
      </c>
      <c r="AU834" s="264" t="s">
        <v>75</v>
      </c>
      <c r="AV834" s="263" t="s">
        <v>75</v>
      </c>
      <c r="AW834" s="263" t="s">
        <v>39</v>
      </c>
      <c r="AX834" s="263" t="s">
        <v>65</v>
      </c>
      <c r="AY834" s="264" t="s">
        <v>136</v>
      </c>
    </row>
    <row r="835" spans="2:65" s="270" customFormat="1">
      <c r="B835" s="269"/>
      <c r="D835" s="257" t="s">
        <v>146</v>
      </c>
      <c r="E835" s="271" t="s">
        <v>33</v>
      </c>
      <c r="F835" s="272" t="s">
        <v>150</v>
      </c>
      <c r="H835" s="273">
        <v>0.28000000000000003</v>
      </c>
      <c r="L835" s="269"/>
      <c r="M835" s="274"/>
      <c r="T835" s="275"/>
      <c r="AT835" s="271" t="s">
        <v>146</v>
      </c>
      <c r="AU835" s="271" t="s">
        <v>75</v>
      </c>
      <c r="AV835" s="270" t="s">
        <v>142</v>
      </c>
      <c r="AW835" s="270" t="s">
        <v>39</v>
      </c>
      <c r="AX835" s="270" t="s">
        <v>73</v>
      </c>
      <c r="AY835" s="271" t="s">
        <v>136</v>
      </c>
    </row>
    <row r="836" spans="2:65" s="176" customFormat="1" ht="16.5" customHeight="1">
      <c r="B836" s="175"/>
      <c r="C836" s="239" t="s">
        <v>344</v>
      </c>
      <c r="D836" s="239" t="s">
        <v>138</v>
      </c>
      <c r="E836" s="240" t="s">
        <v>345</v>
      </c>
      <c r="F836" s="241" t="s">
        <v>346</v>
      </c>
      <c r="G836" s="242" t="s">
        <v>89</v>
      </c>
      <c r="H836" s="243">
        <v>3.6</v>
      </c>
      <c r="I836" s="244"/>
      <c r="J836" s="244">
        <f>ROUND(I836*H836,2)</f>
        <v>0</v>
      </c>
      <c r="K836" s="241" t="s">
        <v>141</v>
      </c>
      <c r="L836" s="175"/>
      <c r="M836" s="245" t="s">
        <v>33</v>
      </c>
      <c r="N836" s="246" t="s">
        <v>49</v>
      </c>
      <c r="O836" s="247">
        <v>0.81499999999999995</v>
      </c>
      <c r="P836" s="247">
        <f>O836*H836</f>
        <v>2.9339999999999997</v>
      </c>
      <c r="Q836" s="247">
        <v>5.3899999999999998E-3</v>
      </c>
      <c r="R836" s="247">
        <f>Q836*H836</f>
        <v>1.9404000000000001E-2</v>
      </c>
      <c r="S836" s="247">
        <v>0</v>
      </c>
      <c r="T836" s="248">
        <f>S836*H836</f>
        <v>0</v>
      </c>
      <c r="AR836" s="249" t="s">
        <v>142</v>
      </c>
      <c r="AT836" s="249" t="s">
        <v>138</v>
      </c>
      <c r="AU836" s="249" t="s">
        <v>75</v>
      </c>
      <c r="AY836" s="167" t="s">
        <v>136</v>
      </c>
      <c r="BE836" s="250">
        <f>IF(N836="základní",J836,0)</f>
        <v>0</v>
      </c>
      <c r="BF836" s="250">
        <f>IF(N836="snížená",J836,0)</f>
        <v>0</v>
      </c>
      <c r="BG836" s="250">
        <f>IF(N836="zákl. přenesená",J836,0)</f>
        <v>0</v>
      </c>
      <c r="BH836" s="250">
        <f>IF(N836="sníž. přenesená",J836,0)</f>
        <v>0</v>
      </c>
      <c r="BI836" s="250">
        <f>IF(N836="nulová",J836,0)</f>
        <v>0</v>
      </c>
      <c r="BJ836" s="167" t="s">
        <v>73</v>
      </c>
      <c r="BK836" s="250">
        <f>ROUND(I836*H836,2)</f>
        <v>0</v>
      </c>
      <c r="BL836" s="167" t="s">
        <v>142</v>
      </c>
      <c r="BM836" s="249" t="s">
        <v>347</v>
      </c>
    </row>
    <row r="837" spans="2:65" s="176" customFormat="1">
      <c r="B837" s="175"/>
      <c r="D837" s="251" t="s">
        <v>144</v>
      </c>
      <c r="F837" s="252" t="s">
        <v>348</v>
      </c>
      <c r="L837" s="175"/>
      <c r="M837" s="253"/>
      <c r="T837" s="254"/>
      <c r="AT837" s="167" t="s">
        <v>144</v>
      </c>
      <c r="AU837" s="167" t="s">
        <v>75</v>
      </c>
    </row>
    <row r="838" spans="2:65" s="256" customFormat="1">
      <c r="B838" s="255"/>
      <c r="D838" s="257" t="s">
        <v>146</v>
      </c>
      <c r="E838" s="258" t="s">
        <v>33</v>
      </c>
      <c r="F838" s="259" t="s">
        <v>147</v>
      </c>
      <c r="H838" s="258" t="s">
        <v>33</v>
      </c>
      <c r="L838" s="255"/>
      <c r="M838" s="260"/>
      <c r="T838" s="261"/>
      <c r="AT838" s="258" t="s">
        <v>146</v>
      </c>
      <c r="AU838" s="258" t="s">
        <v>75</v>
      </c>
      <c r="AV838" s="256" t="s">
        <v>73</v>
      </c>
      <c r="AW838" s="256" t="s">
        <v>39</v>
      </c>
      <c r="AX838" s="256" t="s">
        <v>65</v>
      </c>
      <c r="AY838" s="258" t="s">
        <v>136</v>
      </c>
    </row>
    <row r="839" spans="2:65" s="256" customFormat="1">
      <c r="B839" s="255"/>
      <c r="D839" s="257" t="s">
        <v>146</v>
      </c>
      <c r="E839" s="258" t="s">
        <v>33</v>
      </c>
      <c r="F839" s="259" t="s">
        <v>324</v>
      </c>
      <c r="H839" s="258" t="s">
        <v>33</v>
      </c>
      <c r="L839" s="255"/>
      <c r="M839" s="260"/>
      <c r="T839" s="261"/>
      <c r="AT839" s="258" t="s">
        <v>146</v>
      </c>
      <c r="AU839" s="258" t="s">
        <v>75</v>
      </c>
      <c r="AV839" s="256" t="s">
        <v>73</v>
      </c>
      <c r="AW839" s="256" t="s">
        <v>39</v>
      </c>
      <c r="AX839" s="256" t="s">
        <v>65</v>
      </c>
      <c r="AY839" s="258" t="s">
        <v>136</v>
      </c>
    </row>
    <row r="840" spans="2:65" s="263" customFormat="1">
      <c r="B840" s="262"/>
      <c r="D840" s="257" t="s">
        <v>146</v>
      </c>
      <c r="E840" s="264" t="s">
        <v>33</v>
      </c>
      <c r="F840" s="265" t="s">
        <v>349</v>
      </c>
      <c r="H840" s="266">
        <v>3.6</v>
      </c>
      <c r="L840" s="262"/>
      <c r="M840" s="267"/>
      <c r="T840" s="268"/>
      <c r="AT840" s="264" t="s">
        <v>146</v>
      </c>
      <c r="AU840" s="264" t="s">
        <v>75</v>
      </c>
      <c r="AV840" s="263" t="s">
        <v>75</v>
      </c>
      <c r="AW840" s="263" t="s">
        <v>39</v>
      </c>
      <c r="AX840" s="263" t="s">
        <v>65</v>
      </c>
      <c r="AY840" s="264" t="s">
        <v>136</v>
      </c>
    </row>
    <row r="841" spans="2:65" s="270" customFormat="1">
      <c r="B841" s="269"/>
      <c r="D841" s="257" t="s">
        <v>146</v>
      </c>
      <c r="E841" s="271" t="s">
        <v>33</v>
      </c>
      <c r="F841" s="272" t="s">
        <v>150</v>
      </c>
      <c r="H841" s="273">
        <v>3.6</v>
      </c>
      <c r="L841" s="269"/>
      <c r="M841" s="274"/>
      <c r="T841" s="275"/>
      <c r="AT841" s="271" t="s">
        <v>146</v>
      </c>
      <c r="AU841" s="271" t="s">
        <v>75</v>
      </c>
      <c r="AV841" s="270" t="s">
        <v>142</v>
      </c>
      <c r="AW841" s="270" t="s">
        <v>39</v>
      </c>
      <c r="AX841" s="270" t="s">
        <v>73</v>
      </c>
      <c r="AY841" s="271" t="s">
        <v>136</v>
      </c>
    </row>
    <row r="842" spans="2:65" s="176" customFormat="1" ht="16.5" customHeight="1">
      <c r="B842" s="175"/>
      <c r="C842" s="239" t="s">
        <v>350</v>
      </c>
      <c r="D842" s="239" t="s">
        <v>138</v>
      </c>
      <c r="E842" s="240" t="s">
        <v>351</v>
      </c>
      <c r="F842" s="241" t="s">
        <v>352</v>
      </c>
      <c r="G842" s="242" t="s">
        <v>89</v>
      </c>
      <c r="H842" s="243">
        <v>3.6</v>
      </c>
      <c r="I842" s="244"/>
      <c r="J842" s="244">
        <f>ROUND(I842*H842,2)</f>
        <v>0</v>
      </c>
      <c r="K842" s="241" t="s">
        <v>141</v>
      </c>
      <c r="L842" s="175"/>
      <c r="M842" s="245" t="s">
        <v>33</v>
      </c>
      <c r="N842" s="246" t="s">
        <v>49</v>
      </c>
      <c r="O842" s="247">
        <v>0.28199999999999997</v>
      </c>
      <c r="P842" s="247">
        <f>O842*H842</f>
        <v>1.0151999999999999</v>
      </c>
      <c r="Q842" s="247">
        <v>0</v>
      </c>
      <c r="R842" s="247">
        <f>Q842*H842</f>
        <v>0</v>
      </c>
      <c r="S842" s="247">
        <v>0</v>
      </c>
      <c r="T842" s="248">
        <f>S842*H842</f>
        <v>0</v>
      </c>
      <c r="AR842" s="249" t="s">
        <v>142</v>
      </c>
      <c r="AT842" s="249" t="s">
        <v>138</v>
      </c>
      <c r="AU842" s="249" t="s">
        <v>75</v>
      </c>
      <c r="AY842" s="167" t="s">
        <v>136</v>
      </c>
      <c r="BE842" s="250">
        <f>IF(N842="základní",J842,0)</f>
        <v>0</v>
      </c>
      <c r="BF842" s="250">
        <f>IF(N842="snížená",J842,0)</f>
        <v>0</v>
      </c>
      <c r="BG842" s="250">
        <f>IF(N842="zákl. přenesená",J842,0)</f>
        <v>0</v>
      </c>
      <c r="BH842" s="250">
        <f>IF(N842="sníž. přenesená",J842,0)</f>
        <v>0</v>
      </c>
      <c r="BI842" s="250">
        <f>IF(N842="nulová",J842,0)</f>
        <v>0</v>
      </c>
      <c r="BJ842" s="167" t="s">
        <v>73</v>
      </c>
      <c r="BK842" s="250">
        <f>ROUND(I842*H842,2)</f>
        <v>0</v>
      </c>
      <c r="BL842" s="167" t="s">
        <v>142</v>
      </c>
      <c r="BM842" s="249" t="s">
        <v>353</v>
      </c>
    </row>
    <row r="843" spans="2:65" s="176" customFormat="1">
      <c r="B843" s="175"/>
      <c r="D843" s="251" t="s">
        <v>144</v>
      </c>
      <c r="F843" s="252" t="s">
        <v>354</v>
      </c>
      <c r="L843" s="175"/>
      <c r="M843" s="253"/>
      <c r="T843" s="254"/>
      <c r="AT843" s="167" t="s">
        <v>144</v>
      </c>
      <c r="AU843" s="167" t="s">
        <v>75</v>
      </c>
    </row>
    <row r="844" spans="2:65" s="176" customFormat="1" ht="24.25" customHeight="1">
      <c r="B844" s="175"/>
      <c r="C844" s="239" t="s">
        <v>355</v>
      </c>
      <c r="D844" s="239" t="s">
        <v>138</v>
      </c>
      <c r="E844" s="240" t="s">
        <v>356</v>
      </c>
      <c r="F844" s="241" t="s">
        <v>357</v>
      </c>
      <c r="G844" s="242" t="s">
        <v>89</v>
      </c>
      <c r="H844" s="243">
        <v>29.16</v>
      </c>
      <c r="I844" s="244"/>
      <c r="J844" s="244">
        <f>ROUND(I844*H844,2)</f>
        <v>0</v>
      </c>
      <c r="K844" s="241" t="s">
        <v>141</v>
      </c>
      <c r="L844" s="175"/>
      <c r="M844" s="245" t="s">
        <v>33</v>
      </c>
      <c r="N844" s="246" t="s">
        <v>49</v>
      </c>
      <c r="O844" s="247">
        <v>0.70499999999999996</v>
      </c>
      <c r="P844" s="247">
        <f>O844*H844</f>
        <v>20.5578</v>
      </c>
      <c r="Q844" s="247">
        <v>0.47738000000000003</v>
      </c>
      <c r="R844" s="247">
        <f>Q844*H844</f>
        <v>13.920400800000001</v>
      </c>
      <c r="S844" s="247">
        <v>0</v>
      </c>
      <c r="T844" s="248">
        <f>S844*H844</f>
        <v>0</v>
      </c>
      <c r="AR844" s="249" t="s">
        <v>142</v>
      </c>
      <c r="AT844" s="249" t="s">
        <v>138</v>
      </c>
      <c r="AU844" s="249" t="s">
        <v>75</v>
      </c>
      <c r="AY844" s="167" t="s">
        <v>136</v>
      </c>
      <c r="BE844" s="250">
        <f>IF(N844="základní",J844,0)</f>
        <v>0</v>
      </c>
      <c r="BF844" s="250">
        <f>IF(N844="snížená",J844,0)</f>
        <v>0</v>
      </c>
      <c r="BG844" s="250">
        <f>IF(N844="zákl. přenesená",J844,0)</f>
        <v>0</v>
      </c>
      <c r="BH844" s="250">
        <f>IF(N844="sníž. přenesená",J844,0)</f>
        <v>0</v>
      </c>
      <c r="BI844" s="250">
        <f>IF(N844="nulová",J844,0)</f>
        <v>0</v>
      </c>
      <c r="BJ844" s="167" t="s">
        <v>73</v>
      </c>
      <c r="BK844" s="250">
        <f>ROUND(I844*H844,2)</f>
        <v>0</v>
      </c>
      <c r="BL844" s="167" t="s">
        <v>142</v>
      </c>
      <c r="BM844" s="249" t="s">
        <v>358</v>
      </c>
    </row>
    <row r="845" spans="2:65" s="176" customFormat="1">
      <c r="B845" s="175"/>
      <c r="D845" s="251" t="s">
        <v>144</v>
      </c>
      <c r="F845" s="252" t="s">
        <v>359</v>
      </c>
      <c r="L845" s="175"/>
      <c r="M845" s="253"/>
      <c r="T845" s="254"/>
      <c r="AT845" s="167" t="s">
        <v>144</v>
      </c>
      <c r="AU845" s="167" t="s">
        <v>75</v>
      </c>
    </row>
    <row r="846" spans="2:65" s="256" customFormat="1">
      <c r="B846" s="255"/>
      <c r="D846" s="257" t="s">
        <v>146</v>
      </c>
      <c r="E846" s="258" t="s">
        <v>33</v>
      </c>
      <c r="F846" s="259" t="s">
        <v>147</v>
      </c>
      <c r="H846" s="258" t="s">
        <v>33</v>
      </c>
      <c r="L846" s="255"/>
      <c r="M846" s="260"/>
      <c r="T846" s="261"/>
      <c r="AT846" s="258" t="s">
        <v>146</v>
      </c>
      <c r="AU846" s="258" t="s">
        <v>75</v>
      </c>
      <c r="AV846" s="256" t="s">
        <v>73</v>
      </c>
      <c r="AW846" s="256" t="s">
        <v>39</v>
      </c>
      <c r="AX846" s="256" t="s">
        <v>65</v>
      </c>
      <c r="AY846" s="258" t="s">
        <v>136</v>
      </c>
    </row>
    <row r="847" spans="2:65" s="263" customFormat="1">
      <c r="B847" s="262"/>
      <c r="D847" s="257" t="s">
        <v>146</v>
      </c>
      <c r="E847" s="264" t="s">
        <v>33</v>
      </c>
      <c r="F847" s="265" t="s">
        <v>360</v>
      </c>
      <c r="H847" s="266">
        <v>12.96</v>
      </c>
      <c r="L847" s="262"/>
      <c r="M847" s="267"/>
      <c r="T847" s="268"/>
      <c r="AT847" s="264" t="s">
        <v>146</v>
      </c>
      <c r="AU847" s="264" t="s">
        <v>75</v>
      </c>
      <c r="AV847" s="263" t="s">
        <v>75</v>
      </c>
      <c r="AW847" s="263" t="s">
        <v>39</v>
      </c>
      <c r="AX847" s="263" t="s">
        <v>65</v>
      </c>
      <c r="AY847" s="264" t="s">
        <v>136</v>
      </c>
    </row>
    <row r="848" spans="2:65" s="263" customFormat="1">
      <c r="B848" s="262"/>
      <c r="D848" s="257" t="s">
        <v>146</v>
      </c>
      <c r="E848" s="264" t="s">
        <v>33</v>
      </c>
      <c r="F848" s="265" t="s">
        <v>361</v>
      </c>
      <c r="H848" s="266">
        <v>16.2</v>
      </c>
      <c r="L848" s="262"/>
      <c r="M848" s="267"/>
      <c r="T848" s="268"/>
      <c r="AT848" s="264" t="s">
        <v>146</v>
      </c>
      <c r="AU848" s="264" t="s">
        <v>75</v>
      </c>
      <c r="AV848" s="263" t="s">
        <v>75</v>
      </c>
      <c r="AW848" s="263" t="s">
        <v>39</v>
      </c>
      <c r="AX848" s="263" t="s">
        <v>65</v>
      </c>
      <c r="AY848" s="264" t="s">
        <v>136</v>
      </c>
    </row>
    <row r="849" spans="2:65" s="270" customFormat="1">
      <c r="B849" s="269"/>
      <c r="D849" s="257" t="s">
        <v>146</v>
      </c>
      <c r="E849" s="271" t="s">
        <v>33</v>
      </c>
      <c r="F849" s="272" t="s">
        <v>150</v>
      </c>
      <c r="H849" s="273">
        <v>29.16</v>
      </c>
      <c r="L849" s="269"/>
      <c r="M849" s="274"/>
      <c r="T849" s="275"/>
      <c r="AT849" s="271" t="s">
        <v>146</v>
      </c>
      <c r="AU849" s="271" t="s">
        <v>75</v>
      </c>
      <c r="AV849" s="270" t="s">
        <v>142</v>
      </c>
      <c r="AW849" s="270" t="s">
        <v>39</v>
      </c>
      <c r="AX849" s="270" t="s">
        <v>73</v>
      </c>
      <c r="AY849" s="271" t="s">
        <v>136</v>
      </c>
    </row>
    <row r="850" spans="2:65" s="176" customFormat="1" ht="24.25" customHeight="1">
      <c r="B850" s="175"/>
      <c r="C850" s="239" t="s">
        <v>362</v>
      </c>
      <c r="D850" s="239" t="s">
        <v>138</v>
      </c>
      <c r="E850" s="240" t="s">
        <v>363</v>
      </c>
      <c r="F850" s="241" t="s">
        <v>364</v>
      </c>
      <c r="G850" s="242" t="s">
        <v>89</v>
      </c>
      <c r="H850" s="243">
        <v>16.559999999999999</v>
      </c>
      <c r="I850" s="244"/>
      <c r="J850" s="244">
        <f>ROUND(I850*H850,2)</f>
        <v>0</v>
      </c>
      <c r="K850" s="241" t="s">
        <v>141</v>
      </c>
      <c r="L850" s="175"/>
      <c r="M850" s="245" t="s">
        <v>33</v>
      </c>
      <c r="N850" s="246" t="s">
        <v>49</v>
      </c>
      <c r="O850" s="247">
        <v>0.98699999999999999</v>
      </c>
      <c r="P850" s="247">
        <f>O850*H850</f>
        <v>16.344719999999999</v>
      </c>
      <c r="Q850" s="247">
        <v>0.69501000000000002</v>
      </c>
      <c r="R850" s="247">
        <f>Q850*H850</f>
        <v>11.509365599999999</v>
      </c>
      <c r="S850" s="247">
        <v>0</v>
      </c>
      <c r="T850" s="248">
        <f>S850*H850</f>
        <v>0</v>
      </c>
      <c r="AR850" s="249" t="s">
        <v>142</v>
      </c>
      <c r="AT850" s="249" t="s">
        <v>138</v>
      </c>
      <c r="AU850" s="249" t="s">
        <v>75</v>
      </c>
      <c r="AY850" s="167" t="s">
        <v>136</v>
      </c>
      <c r="BE850" s="250">
        <f>IF(N850="základní",J850,0)</f>
        <v>0</v>
      </c>
      <c r="BF850" s="250">
        <f>IF(N850="snížená",J850,0)</f>
        <v>0</v>
      </c>
      <c r="BG850" s="250">
        <f>IF(N850="zákl. přenesená",J850,0)</f>
        <v>0</v>
      </c>
      <c r="BH850" s="250">
        <f>IF(N850="sníž. přenesená",J850,0)</f>
        <v>0</v>
      </c>
      <c r="BI850" s="250">
        <f>IF(N850="nulová",J850,0)</f>
        <v>0</v>
      </c>
      <c r="BJ850" s="167" t="s">
        <v>73</v>
      </c>
      <c r="BK850" s="250">
        <f>ROUND(I850*H850,2)</f>
        <v>0</v>
      </c>
      <c r="BL850" s="167" t="s">
        <v>142</v>
      </c>
      <c r="BM850" s="249" t="s">
        <v>365</v>
      </c>
    </row>
    <row r="851" spans="2:65" s="176" customFormat="1">
      <c r="B851" s="175"/>
      <c r="D851" s="251" t="s">
        <v>144</v>
      </c>
      <c r="F851" s="252" t="s">
        <v>366</v>
      </c>
      <c r="L851" s="175"/>
      <c r="M851" s="253"/>
      <c r="T851" s="254"/>
      <c r="AT851" s="167" t="s">
        <v>144</v>
      </c>
      <c r="AU851" s="167" t="s">
        <v>75</v>
      </c>
    </row>
    <row r="852" spans="2:65" s="256" customFormat="1">
      <c r="B852" s="255"/>
      <c r="D852" s="257" t="s">
        <v>146</v>
      </c>
      <c r="E852" s="258" t="s">
        <v>33</v>
      </c>
      <c r="F852" s="259" t="s">
        <v>147</v>
      </c>
      <c r="H852" s="258" t="s">
        <v>33</v>
      </c>
      <c r="L852" s="255"/>
      <c r="M852" s="260"/>
      <c r="T852" s="261"/>
      <c r="AT852" s="258" t="s">
        <v>146</v>
      </c>
      <c r="AU852" s="258" t="s">
        <v>75</v>
      </c>
      <c r="AV852" s="256" t="s">
        <v>73</v>
      </c>
      <c r="AW852" s="256" t="s">
        <v>39</v>
      </c>
      <c r="AX852" s="256" t="s">
        <v>65</v>
      </c>
      <c r="AY852" s="258" t="s">
        <v>136</v>
      </c>
    </row>
    <row r="853" spans="2:65" s="263" customFormat="1">
      <c r="B853" s="262"/>
      <c r="D853" s="257" t="s">
        <v>146</v>
      </c>
      <c r="E853" s="264" t="s">
        <v>33</v>
      </c>
      <c r="F853" s="265" t="s">
        <v>367</v>
      </c>
      <c r="H853" s="266">
        <v>16.559999999999999</v>
      </c>
      <c r="L853" s="262"/>
      <c r="M853" s="267"/>
      <c r="T853" s="268"/>
      <c r="AT853" s="264" t="s">
        <v>146</v>
      </c>
      <c r="AU853" s="264" t="s">
        <v>75</v>
      </c>
      <c r="AV853" s="263" t="s">
        <v>75</v>
      </c>
      <c r="AW853" s="263" t="s">
        <v>39</v>
      </c>
      <c r="AX853" s="263" t="s">
        <v>65</v>
      </c>
      <c r="AY853" s="264" t="s">
        <v>136</v>
      </c>
    </row>
    <row r="854" spans="2:65" s="270" customFormat="1">
      <c r="B854" s="269"/>
      <c r="D854" s="257" t="s">
        <v>146</v>
      </c>
      <c r="E854" s="271" t="s">
        <v>33</v>
      </c>
      <c r="F854" s="272" t="s">
        <v>150</v>
      </c>
      <c r="H854" s="273">
        <v>16.559999999999999</v>
      </c>
      <c r="L854" s="269"/>
      <c r="M854" s="274"/>
      <c r="T854" s="275"/>
      <c r="AT854" s="271" t="s">
        <v>146</v>
      </c>
      <c r="AU854" s="271" t="s">
        <v>75</v>
      </c>
      <c r="AV854" s="270" t="s">
        <v>142</v>
      </c>
      <c r="AW854" s="270" t="s">
        <v>39</v>
      </c>
      <c r="AX854" s="270" t="s">
        <v>73</v>
      </c>
      <c r="AY854" s="271" t="s">
        <v>136</v>
      </c>
    </row>
    <row r="855" spans="2:65" s="176" customFormat="1" ht="16.5" customHeight="1">
      <c r="B855" s="175"/>
      <c r="C855" s="239" t="s">
        <v>368</v>
      </c>
      <c r="D855" s="239" t="s">
        <v>138</v>
      </c>
      <c r="E855" s="240" t="s">
        <v>369</v>
      </c>
      <c r="F855" s="241" t="s">
        <v>370</v>
      </c>
      <c r="G855" s="242" t="s">
        <v>371</v>
      </c>
      <c r="H855" s="243">
        <v>1.85</v>
      </c>
      <c r="I855" s="244"/>
      <c r="J855" s="244">
        <f>ROUND(I855*H855,2)</f>
        <v>0</v>
      </c>
      <c r="K855" s="241" t="s">
        <v>141</v>
      </c>
      <c r="L855" s="175"/>
      <c r="M855" s="245" t="s">
        <v>33</v>
      </c>
      <c r="N855" s="246" t="s">
        <v>49</v>
      </c>
      <c r="O855" s="247">
        <v>23.968</v>
      </c>
      <c r="P855" s="247">
        <f>O855*H855</f>
        <v>44.340800000000002</v>
      </c>
      <c r="Q855" s="247">
        <v>1.0606199999999999</v>
      </c>
      <c r="R855" s="247">
        <f>Q855*H855</f>
        <v>1.9621469999999999</v>
      </c>
      <c r="S855" s="247">
        <v>0</v>
      </c>
      <c r="T855" s="248">
        <f>S855*H855</f>
        <v>0</v>
      </c>
      <c r="AR855" s="249" t="s">
        <v>142</v>
      </c>
      <c r="AT855" s="249" t="s">
        <v>138</v>
      </c>
      <c r="AU855" s="249" t="s">
        <v>75</v>
      </c>
      <c r="AY855" s="167" t="s">
        <v>136</v>
      </c>
      <c r="BE855" s="250">
        <f>IF(N855="základní",J855,0)</f>
        <v>0</v>
      </c>
      <c r="BF855" s="250">
        <f>IF(N855="snížená",J855,0)</f>
        <v>0</v>
      </c>
      <c r="BG855" s="250">
        <f>IF(N855="zákl. přenesená",J855,0)</f>
        <v>0</v>
      </c>
      <c r="BH855" s="250">
        <f>IF(N855="sníž. přenesená",J855,0)</f>
        <v>0</v>
      </c>
      <c r="BI855" s="250">
        <f>IF(N855="nulová",J855,0)</f>
        <v>0</v>
      </c>
      <c r="BJ855" s="167" t="s">
        <v>73</v>
      </c>
      <c r="BK855" s="250">
        <f>ROUND(I855*H855,2)</f>
        <v>0</v>
      </c>
      <c r="BL855" s="167" t="s">
        <v>142</v>
      </c>
      <c r="BM855" s="249" t="s">
        <v>372</v>
      </c>
    </row>
    <row r="856" spans="2:65" s="176" customFormat="1">
      <c r="B856" s="175"/>
      <c r="D856" s="251" t="s">
        <v>144</v>
      </c>
      <c r="F856" s="252" t="s">
        <v>373</v>
      </c>
      <c r="L856" s="175"/>
      <c r="M856" s="253"/>
      <c r="T856" s="254"/>
      <c r="AT856" s="167" t="s">
        <v>144</v>
      </c>
      <c r="AU856" s="167" t="s">
        <v>75</v>
      </c>
    </row>
    <row r="857" spans="2:65" s="256" customFormat="1">
      <c r="B857" s="255"/>
      <c r="D857" s="257" t="s">
        <v>146</v>
      </c>
      <c r="E857" s="258" t="s">
        <v>33</v>
      </c>
      <c r="F857" s="259" t="s">
        <v>147</v>
      </c>
      <c r="H857" s="258" t="s">
        <v>33</v>
      </c>
      <c r="L857" s="255"/>
      <c r="M857" s="260"/>
      <c r="T857" s="261"/>
      <c r="AT857" s="258" t="s">
        <v>146</v>
      </c>
      <c r="AU857" s="258" t="s">
        <v>75</v>
      </c>
      <c r="AV857" s="256" t="s">
        <v>73</v>
      </c>
      <c r="AW857" s="256" t="s">
        <v>39</v>
      </c>
      <c r="AX857" s="256" t="s">
        <v>65</v>
      </c>
      <c r="AY857" s="258" t="s">
        <v>136</v>
      </c>
    </row>
    <row r="858" spans="2:65" s="263" customFormat="1">
      <c r="B858" s="262"/>
      <c r="D858" s="257" t="s">
        <v>146</v>
      </c>
      <c r="E858" s="264" t="s">
        <v>33</v>
      </c>
      <c r="F858" s="265" t="s">
        <v>374</v>
      </c>
      <c r="H858" s="266">
        <v>1.1719999999999999</v>
      </c>
      <c r="L858" s="262"/>
      <c r="M858" s="267"/>
      <c r="T858" s="268"/>
      <c r="AT858" s="264" t="s">
        <v>146</v>
      </c>
      <c r="AU858" s="264" t="s">
        <v>75</v>
      </c>
      <c r="AV858" s="263" t="s">
        <v>75</v>
      </c>
      <c r="AW858" s="263" t="s">
        <v>39</v>
      </c>
      <c r="AX858" s="263" t="s">
        <v>65</v>
      </c>
      <c r="AY858" s="264" t="s">
        <v>136</v>
      </c>
    </row>
    <row r="859" spans="2:65" s="263" customFormat="1">
      <c r="B859" s="262"/>
      <c r="D859" s="257" t="s">
        <v>146</v>
      </c>
      <c r="E859" s="264" t="s">
        <v>33</v>
      </c>
      <c r="F859" s="265" t="s">
        <v>375</v>
      </c>
      <c r="H859" s="266">
        <v>3.4000000000000002E-2</v>
      </c>
      <c r="L859" s="262"/>
      <c r="M859" s="267"/>
      <c r="T859" s="268"/>
      <c r="AT859" s="264" t="s">
        <v>146</v>
      </c>
      <c r="AU859" s="264" t="s">
        <v>75</v>
      </c>
      <c r="AV859" s="263" t="s">
        <v>75</v>
      </c>
      <c r="AW859" s="263" t="s">
        <v>39</v>
      </c>
      <c r="AX859" s="263" t="s">
        <v>65</v>
      </c>
      <c r="AY859" s="264" t="s">
        <v>136</v>
      </c>
    </row>
    <row r="860" spans="2:65" s="263" customFormat="1" ht="20">
      <c r="B860" s="262"/>
      <c r="D860" s="257" t="s">
        <v>146</v>
      </c>
      <c r="E860" s="264" t="s">
        <v>33</v>
      </c>
      <c r="F860" s="265" t="s">
        <v>376</v>
      </c>
      <c r="H860" s="266">
        <v>0.19</v>
      </c>
      <c r="L860" s="262"/>
      <c r="M860" s="267"/>
      <c r="T860" s="268"/>
      <c r="AT860" s="264" t="s">
        <v>146</v>
      </c>
      <c r="AU860" s="264" t="s">
        <v>75</v>
      </c>
      <c r="AV860" s="263" t="s">
        <v>75</v>
      </c>
      <c r="AW860" s="263" t="s">
        <v>39</v>
      </c>
      <c r="AX860" s="263" t="s">
        <v>65</v>
      </c>
      <c r="AY860" s="264" t="s">
        <v>136</v>
      </c>
    </row>
    <row r="861" spans="2:65" s="263" customFormat="1">
      <c r="B861" s="262"/>
      <c r="D861" s="257" t="s">
        <v>146</v>
      </c>
      <c r="E861" s="264" t="s">
        <v>33</v>
      </c>
      <c r="F861" s="265" t="s">
        <v>377</v>
      </c>
      <c r="H861" s="266">
        <v>0.221</v>
      </c>
      <c r="L861" s="262"/>
      <c r="M861" s="267"/>
      <c r="T861" s="268"/>
      <c r="AT861" s="264" t="s">
        <v>146</v>
      </c>
      <c r="AU861" s="264" t="s">
        <v>75</v>
      </c>
      <c r="AV861" s="263" t="s">
        <v>75</v>
      </c>
      <c r="AW861" s="263" t="s">
        <v>39</v>
      </c>
      <c r="AX861" s="263" t="s">
        <v>65</v>
      </c>
      <c r="AY861" s="264" t="s">
        <v>136</v>
      </c>
    </row>
    <row r="862" spans="2:65" s="263" customFormat="1">
      <c r="B862" s="262"/>
      <c r="D862" s="257" t="s">
        <v>146</v>
      </c>
      <c r="E862" s="264" t="s">
        <v>33</v>
      </c>
      <c r="F862" s="265" t="s">
        <v>378</v>
      </c>
      <c r="H862" s="266">
        <v>0.115</v>
      </c>
      <c r="L862" s="262"/>
      <c r="M862" s="267"/>
      <c r="T862" s="268"/>
      <c r="AT862" s="264" t="s">
        <v>146</v>
      </c>
      <c r="AU862" s="264" t="s">
        <v>75</v>
      </c>
      <c r="AV862" s="263" t="s">
        <v>75</v>
      </c>
      <c r="AW862" s="263" t="s">
        <v>39</v>
      </c>
      <c r="AX862" s="263" t="s">
        <v>65</v>
      </c>
      <c r="AY862" s="264" t="s">
        <v>136</v>
      </c>
    </row>
    <row r="863" spans="2:65" s="263" customFormat="1">
      <c r="B863" s="262"/>
      <c r="D863" s="257" t="s">
        <v>146</v>
      </c>
      <c r="E863" s="264" t="s">
        <v>33</v>
      </c>
      <c r="F863" s="265" t="s">
        <v>379</v>
      </c>
      <c r="H863" s="266">
        <v>0.11799999999999999</v>
      </c>
      <c r="L863" s="262"/>
      <c r="M863" s="267"/>
      <c r="T863" s="268"/>
      <c r="AT863" s="264" t="s">
        <v>146</v>
      </c>
      <c r="AU863" s="264" t="s">
        <v>75</v>
      </c>
      <c r="AV863" s="263" t="s">
        <v>75</v>
      </c>
      <c r="AW863" s="263" t="s">
        <v>39</v>
      </c>
      <c r="AX863" s="263" t="s">
        <v>65</v>
      </c>
      <c r="AY863" s="264" t="s">
        <v>136</v>
      </c>
    </row>
    <row r="864" spans="2:65" s="270" customFormat="1">
      <c r="B864" s="269"/>
      <c r="D864" s="257" t="s">
        <v>146</v>
      </c>
      <c r="E864" s="271" t="s">
        <v>33</v>
      </c>
      <c r="F864" s="272" t="s">
        <v>150</v>
      </c>
      <c r="H864" s="273">
        <v>1.85</v>
      </c>
      <c r="L864" s="269"/>
      <c r="M864" s="274"/>
      <c r="T864" s="275"/>
      <c r="AT864" s="271" t="s">
        <v>146</v>
      </c>
      <c r="AU864" s="271" t="s">
        <v>75</v>
      </c>
      <c r="AV864" s="270" t="s">
        <v>142</v>
      </c>
      <c r="AW864" s="270" t="s">
        <v>39</v>
      </c>
      <c r="AX864" s="270" t="s">
        <v>73</v>
      </c>
      <c r="AY864" s="271" t="s">
        <v>136</v>
      </c>
    </row>
    <row r="865" spans="2:65" s="228" customFormat="1" ht="22.75" customHeight="1">
      <c r="B865" s="227"/>
      <c r="D865" s="229" t="s">
        <v>64</v>
      </c>
      <c r="E865" s="237" t="s">
        <v>159</v>
      </c>
      <c r="F865" s="237" t="s">
        <v>380</v>
      </c>
      <c r="J865" s="238">
        <f>BK865</f>
        <v>0</v>
      </c>
      <c r="L865" s="227"/>
      <c r="M865" s="232"/>
      <c r="P865" s="233">
        <f>SUM(P866:P925)</f>
        <v>225.49199999999996</v>
      </c>
      <c r="R865" s="233">
        <f>SUM(R866:R925)</f>
        <v>24.080146000000003</v>
      </c>
      <c r="T865" s="234">
        <f>SUM(T866:T925)</f>
        <v>0</v>
      </c>
      <c r="AR865" s="229" t="s">
        <v>73</v>
      </c>
      <c r="AT865" s="235" t="s">
        <v>64</v>
      </c>
      <c r="AU865" s="235" t="s">
        <v>73</v>
      </c>
      <c r="AY865" s="229" t="s">
        <v>136</v>
      </c>
      <c r="BK865" s="236">
        <f>SUM(BK866:BK925)</f>
        <v>0</v>
      </c>
    </row>
    <row r="866" spans="2:65" s="176" customFormat="1" ht="24.25" customHeight="1">
      <c r="B866" s="175"/>
      <c r="C866" s="239" t="s">
        <v>381</v>
      </c>
      <c r="D866" s="239" t="s">
        <v>138</v>
      </c>
      <c r="E866" s="240" t="s">
        <v>382</v>
      </c>
      <c r="F866" s="241" t="s">
        <v>383</v>
      </c>
      <c r="G866" s="242" t="s">
        <v>384</v>
      </c>
      <c r="H866" s="243">
        <v>6</v>
      </c>
      <c r="I866" s="244"/>
      <c r="J866" s="244">
        <f>ROUND(I866*H866,2)</f>
        <v>0</v>
      </c>
      <c r="K866" s="241" t="s">
        <v>141</v>
      </c>
      <c r="L866" s="175"/>
      <c r="M866" s="245" t="s">
        <v>33</v>
      </c>
      <c r="N866" s="246" t="s">
        <v>49</v>
      </c>
      <c r="O866" s="247">
        <v>0.57399999999999995</v>
      </c>
      <c r="P866" s="247">
        <f>O866*H866</f>
        <v>3.444</v>
      </c>
      <c r="Q866" s="247">
        <v>0</v>
      </c>
      <c r="R866" s="247">
        <f>Q866*H866</f>
        <v>0</v>
      </c>
      <c r="S866" s="247">
        <v>0</v>
      </c>
      <c r="T866" s="248">
        <f>S866*H866</f>
        <v>0</v>
      </c>
      <c r="AR866" s="249" t="s">
        <v>142</v>
      </c>
      <c r="AT866" s="249" t="s">
        <v>138</v>
      </c>
      <c r="AU866" s="249" t="s">
        <v>75</v>
      </c>
      <c r="AY866" s="167" t="s">
        <v>136</v>
      </c>
      <c r="BE866" s="250">
        <f>IF(N866="základní",J866,0)</f>
        <v>0</v>
      </c>
      <c r="BF866" s="250">
        <f>IF(N866="snížená",J866,0)</f>
        <v>0</v>
      </c>
      <c r="BG866" s="250">
        <f>IF(N866="zákl. přenesená",J866,0)</f>
        <v>0</v>
      </c>
      <c r="BH866" s="250">
        <f>IF(N866="sníž. přenesená",J866,0)</f>
        <v>0</v>
      </c>
      <c r="BI866" s="250">
        <f>IF(N866="nulová",J866,0)</f>
        <v>0</v>
      </c>
      <c r="BJ866" s="167" t="s">
        <v>73</v>
      </c>
      <c r="BK866" s="250">
        <f>ROUND(I866*H866,2)</f>
        <v>0</v>
      </c>
      <c r="BL866" s="167" t="s">
        <v>142</v>
      </c>
      <c r="BM866" s="249" t="s">
        <v>385</v>
      </c>
    </row>
    <row r="867" spans="2:65" s="176" customFormat="1">
      <c r="B867" s="175"/>
      <c r="D867" s="251" t="s">
        <v>144</v>
      </c>
      <c r="F867" s="252" t="s">
        <v>386</v>
      </c>
      <c r="L867" s="175"/>
      <c r="M867" s="253"/>
      <c r="T867" s="254"/>
      <c r="AT867" s="167" t="s">
        <v>144</v>
      </c>
      <c r="AU867" s="167" t="s">
        <v>75</v>
      </c>
    </row>
    <row r="868" spans="2:65" s="256" customFormat="1">
      <c r="B868" s="255"/>
      <c r="D868" s="257" t="s">
        <v>146</v>
      </c>
      <c r="E868" s="258" t="s">
        <v>33</v>
      </c>
      <c r="F868" s="259" t="s">
        <v>147</v>
      </c>
      <c r="H868" s="258" t="s">
        <v>33</v>
      </c>
      <c r="L868" s="255"/>
      <c r="M868" s="260"/>
      <c r="T868" s="261"/>
      <c r="AT868" s="258" t="s">
        <v>146</v>
      </c>
      <c r="AU868" s="258" t="s">
        <v>75</v>
      </c>
      <c r="AV868" s="256" t="s">
        <v>73</v>
      </c>
      <c r="AW868" s="256" t="s">
        <v>39</v>
      </c>
      <c r="AX868" s="256" t="s">
        <v>65</v>
      </c>
      <c r="AY868" s="258" t="s">
        <v>136</v>
      </c>
    </row>
    <row r="869" spans="2:65" s="263" customFormat="1">
      <c r="B869" s="262"/>
      <c r="D869" s="257" t="s">
        <v>146</v>
      </c>
      <c r="E869" s="264" t="s">
        <v>33</v>
      </c>
      <c r="F869" s="265" t="s">
        <v>387</v>
      </c>
      <c r="H869" s="266">
        <v>6</v>
      </c>
      <c r="L869" s="262"/>
      <c r="M869" s="267"/>
      <c r="T869" s="268"/>
      <c r="AT869" s="264" t="s">
        <v>146</v>
      </c>
      <c r="AU869" s="264" t="s">
        <v>75</v>
      </c>
      <c r="AV869" s="263" t="s">
        <v>75</v>
      </c>
      <c r="AW869" s="263" t="s">
        <v>39</v>
      </c>
      <c r="AX869" s="263" t="s">
        <v>65</v>
      </c>
      <c r="AY869" s="264" t="s">
        <v>136</v>
      </c>
    </row>
    <row r="870" spans="2:65" s="270" customFormat="1">
      <c r="B870" s="269"/>
      <c r="D870" s="257" t="s">
        <v>146</v>
      </c>
      <c r="E870" s="271" t="s">
        <v>33</v>
      </c>
      <c r="F870" s="272" t="s">
        <v>150</v>
      </c>
      <c r="H870" s="273">
        <v>6</v>
      </c>
      <c r="L870" s="269"/>
      <c r="M870" s="274"/>
      <c r="T870" s="275"/>
      <c r="AT870" s="271" t="s">
        <v>146</v>
      </c>
      <c r="AU870" s="271" t="s">
        <v>75</v>
      </c>
      <c r="AV870" s="270" t="s">
        <v>142</v>
      </c>
      <c r="AW870" s="270" t="s">
        <v>39</v>
      </c>
      <c r="AX870" s="270" t="s">
        <v>73</v>
      </c>
      <c r="AY870" s="271" t="s">
        <v>136</v>
      </c>
    </row>
    <row r="871" spans="2:65" s="176" customFormat="1" ht="16.5" customHeight="1">
      <c r="B871" s="175"/>
      <c r="C871" s="286" t="s">
        <v>388</v>
      </c>
      <c r="D871" s="286" t="s">
        <v>284</v>
      </c>
      <c r="E871" s="287" t="s">
        <v>389</v>
      </c>
      <c r="F871" s="288" t="s">
        <v>390</v>
      </c>
      <c r="G871" s="289" t="s">
        <v>371</v>
      </c>
      <c r="H871" s="290">
        <v>0.28100000000000003</v>
      </c>
      <c r="I871" s="291"/>
      <c r="J871" s="291">
        <f>ROUND(I871*H871,2)</f>
        <v>0</v>
      </c>
      <c r="K871" s="288" t="s">
        <v>141</v>
      </c>
      <c r="L871" s="292"/>
      <c r="M871" s="293" t="s">
        <v>33</v>
      </c>
      <c r="N871" s="294" t="s">
        <v>49</v>
      </c>
      <c r="O871" s="247">
        <v>0</v>
      </c>
      <c r="P871" s="247">
        <f>O871*H871</f>
        <v>0</v>
      </c>
      <c r="Q871" s="247">
        <v>1</v>
      </c>
      <c r="R871" s="247">
        <f>Q871*H871</f>
        <v>0.28100000000000003</v>
      </c>
      <c r="S871" s="247">
        <v>0</v>
      </c>
      <c r="T871" s="248">
        <f>S871*H871</f>
        <v>0</v>
      </c>
      <c r="AR871" s="249" t="s">
        <v>216</v>
      </c>
      <c r="AT871" s="249" t="s">
        <v>284</v>
      </c>
      <c r="AU871" s="249" t="s">
        <v>75</v>
      </c>
      <c r="AY871" s="167" t="s">
        <v>136</v>
      </c>
      <c r="BE871" s="250">
        <f>IF(N871="základní",J871,0)</f>
        <v>0</v>
      </c>
      <c r="BF871" s="250">
        <f>IF(N871="snížená",J871,0)</f>
        <v>0</v>
      </c>
      <c r="BG871" s="250">
        <f>IF(N871="zákl. přenesená",J871,0)</f>
        <v>0</v>
      </c>
      <c r="BH871" s="250">
        <f>IF(N871="sníž. přenesená",J871,0)</f>
        <v>0</v>
      </c>
      <c r="BI871" s="250">
        <f>IF(N871="nulová",J871,0)</f>
        <v>0</v>
      </c>
      <c r="BJ871" s="167" t="s">
        <v>73</v>
      </c>
      <c r="BK871" s="250">
        <f>ROUND(I871*H871,2)</f>
        <v>0</v>
      </c>
      <c r="BL871" s="167" t="s">
        <v>142</v>
      </c>
      <c r="BM871" s="249" t="s">
        <v>391</v>
      </c>
    </row>
    <row r="872" spans="2:65" s="256" customFormat="1">
      <c r="B872" s="255"/>
      <c r="D872" s="257" t="s">
        <v>146</v>
      </c>
      <c r="E872" s="258" t="s">
        <v>33</v>
      </c>
      <c r="F872" s="259" t="s">
        <v>147</v>
      </c>
      <c r="H872" s="258" t="s">
        <v>33</v>
      </c>
      <c r="L872" s="255"/>
      <c r="M872" s="260"/>
      <c r="T872" s="261"/>
      <c r="AT872" s="258" t="s">
        <v>146</v>
      </c>
      <c r="AU872" s="258" t="s">
        <v>75</v>
      </c>
      <c r="AV872" s="256" t="s">
        <v>73</v>
      </c>
      <c r="AW872" s="256" t="s">
        <v>39</v>
      </c>
      <c r="AX872" s="256" t="s">
        <v>65</v>
      </c>
      <c r="AY872" s="258" t="s">
        <v>136</v>
      </c>
    </row>
    <row r="873" spans="2:65" s="256" customFormat="1">
      <c r="B873" s="255"/>
      <c r="D873" s="257" t="s">
        <v>146</v>
      </c>
      <c r="E873" s="258" t="s">
        <v>33</v>
      </c>
      <c r="F873" s="259" t="s">
        <v>392</v>
      </c>
      <c r="H873" s="258" t="s">
        <v>33</v>
      </c>
      <c r="L873" s="255"/>
      <c r="M873" s="260"/>
      <c r="T873" s="261"/>
      <c r="AT873" s="258" t="s">
        <v>146</v>
      </c>
      <c r="AU873" s="258" t="s">
        <v>75</v>
      </c>
      <c r="AV873" s="256" t="s">
        <v>73</v>
      </c>
      <c r="AW873" s="256" t="s">
        <v>39</v>
      </c>
      <c r="AX873" s="256" t="s">
        <v>65</v>
      </c>
      <c r="AY873" s="258" t="s">
        <v>136</v>
      </c>
    </row>
    <row r="874" spans="2:65" s="263" customFormat="1">
      <c r="B874" s="262"/>
      <c r="D874" s="257" t="s">
        <v>146</v>
      </c>
      <c r="E874" s="264" t="s">
        <v>33</v>
      </c>
      <c r="F874" s="265" t="s">
        <v>393</v>
      </c>
      <c r="H874" s="266">
        <v>0.28100000000000003</v>
      </c>
      <c r="L874" s="262"/>
      <c r="M874" s="267"/>
      <c r="T874" s="268"/>
      <c r="AT874" s="264" t="s">
        <v>146</v>
      </c>
      <c r="AU874" s="264" t="s">
        <v>75</v>
      </c>
      <c r="AV874" s="263" t="s">
        <v>75</v>
      </c>
      <c r="AW874" s="263" t="s">
        <v>39</v>
      </c>
      <c r="AX874" s="263" t="s">
        <v>65</v>
      </c>
      <c r="AY874" s="264" t="s">
        <v>136</v>
      </c>
    </row>
    <row r="875" spans="2:65" s="270" customFormat="1">
      <c r="B875" s="269"/>
      <c r="D875" s="257" t="s">
        <v>146</v>
      </c>
      <c r="E875" s="271" t="s">
        <v>33</v>
      </c>
      <c r="F875" s="272" t="s">
        <v>150</v>
      </c>
      <c r="H875" s="273">
        <v>0.28100000000000003</v>
      </c>
      <c r="L875" s="269"/>
      <c r="M875" s="274"/>
      <c r="T875" s="275"/>
      <c r="AT875" s="271" t="s">
        <v>146</v>
      </c>
      <c r="AU875" s="271" t="s">
        <v>75</v>
      </c>
      <c r="AV875" s="270" t="s">
        <v>142</v>
      </c>
      <c r="AW875" s="270" t="s">
        <v>39</v>
      </c>
      <c r="AX875" s="270" t="s">
        <v>73</v>
      </c>
      <c r="AY875" s="271" t="s">
        <v>136</v>
      </c>
    </row>
    <row r="876" spans="2:65" s="176" customFormat="1" ht="24.25" customHeight="1">
      <c r="B876" s="175"/>
      <c r="C876" s="239" t="s">
        <v>394</v>
      </c>
      <c r="D876" s="239" t="s">
        <v>138</v>
      </c>
      <c r="E876" s="240" t="s">
        <v>395</v>
      </c>
      <c r="F876" s="241" t="s">
        <v>396</v>
      </c>
      <c r="G876" s="242" t="s">
        <v>384</v>
      </c>
      <c r="H876" s="243">
        <v>12</v>
      </c>
      <c r="I876" s="244"/>
      <c r="J876" s="244">
        <f>ROUND(I876*H876,2)</f>
        <v>0</v>
      </c>
      <c r="K876" s="241" t="s">
        <v>141</v>
      </c>
      <c r="L876" s="175"/>
      <c r="M876" s="245" t="s">
        <v>33</v>
      </c>
      <c r="N876" s="246" t="s">
        <v>49</v>
      </c>
      <c r="O876" s="247">
        <v>0.63200000000000001</v>
      </c>
      <c r="P876" s="247">
        <f>O876*H876</f>
        <v>7.5839999999999996</v>
      </c>
      <c r="Q876" s="247">
        <v>0</v>
      </c>
      <c r="R876" s="247">
        <f>Q876*H876</f>
        <v>0</v>
      </c>
      <c r="S876" s="247">
        <v>0</v>
      </c>
      <c r="T876" s="248">
        <f>S876*H876</f>
        <v>0</v>
      </c>
      <c r="AR876" s="249" t="s">
        <v>142</v>
      </c>
      <c r="AT876" s="249" t="s">
        <v>138</v>
      </c>
      <c r="AU876" s="249" t="s">
        <v>75</v>
      </c>
      <c r="AY876" s="167" t="s">
        <v>136</v>
      </c>
      <c r="BE876" s="250">
        <f>IF(N876="základní",J876,0)</f>
        <v>0</v>
      </c>
      <c r="BF876" s="250">
        <f>IF(N876="snížená",J876,0)</f>
        <v>0</v>
      </c>
      <c r="BG876" s="250">
        <f>IF(N876="zákl. přenesená",J876,0)</f>
        <v>0</v>
      </c>
      <c r="BH876" s="250">
        <f>IF(N876="sníž. přenesená",J876,0)</f>
        <v>0</v>
      </c>
      <c r="BI876" s="250">
        <f>IF(N876="nulová",J876,0)</f>
        <v>0</v>
      </c>
      <c r="BJ876" s="167" t="s">
        <v>73</v>
      </c>
      <c r="BK876" s="250">
        <f>ROUND(I876*H876,2)</f>
        <v>0</v>
      </c>
      <c r="BL876" s="167" t="s">
        <v>142</v>
      </c>
      <c r="BM876" s="249" t="s">
        <v>397</v>
      </c>
    </row>
    <row r="877" spans="2:65" s="176" customFormat="1">
      <c r="B877" s="175"/>
      <c r="D877" s="251" t="s">
        <v>144</v>
      </c>
      <c r="F877" s="252" t="s">
        <v>398</v>
      </c>
      <c r="L877" s="175"/>
      <c r="M877" s="253"/>
      <c r="T877" s="254"/>
      <c r="AT877" s="167" t="s">
        <v>144</v>
      </c>
      <c r="AU877" s="167" t="s">
        <v>75</v>
      </c>
    </row>
    <row r="878" spans="2:65" s="256" customFormat="1">
      <c r="B878" s="255"/>
      <c r="D878" s="257" t="s">
        <v>146</v>
      </c>
      <c r="E878" s="258" t="s">
        <v>33</v>
      </c>
      <c r="F878" s="259" t="s">
        <v>147</v>
      </c>
      <c r="H878" s="258" t="s">
        <v>33</v>
      </c>
      <c r="L878" s="255"/>
      <c r="M878" s="260"/>
      <c r="T878" s="261"/>
      <c r="AT878" s="258" t="s">
        <v>146</v>
      </c>
      <c r="AU878" s="258" t="s">
        <v>75</v>
      </c>
      <c r="AV878" s="256" t="s">
        <v>73</v>
      </c>
      <c r="AW878" s="256" t="s">
        <v>39</v>
      </c>
      <c r="AX878" s="256" t="s">
        <v>65</v>
      </c>
      <c r="AY878" s="258" t="s">
        <v>136</v>
      </c>
    </row>
    <row r="879" spans="2:65" s="263" customFormat="1">
      <c r="B879" s="262"/>
      <c r="D879" s="257" t="s">
        <v>146</v>
      </c>
      <c r="E879" s="264" t="s">
        <v>33</v>
      </c>
      <c r="F879" s="265" t="s">
        <v>399</v>
      </c>
      <c r="H879" s="266">
        <v>12</v>
      </c>
      <c r="L879" s="262"/>
      <c r="M879" s="267"/>
      <c r="T879" s="268"/>
      <c r="AT879" s="264" t="s">
        <v>146</v>
      </c>
      <c r="AU879" s="264" t="s">
        <v>75</v>
      </c>
      <c r="AV879" s="263" t="s">
        <v>75</v>
      </c>
      <c r="AW879" s="263" t="s">
        <v>39</v>
      </c>
      <c r="AX879" s="263" t="s">
        <v>65</v>
      </c>
      <c r="AY879" s="264" t="s">
        <v>136</v>
      </c>
    </row>
    <row r="880" spans="2:65" s="270" customFormat="1">
      <c r="B880" s="269"/>
      <c r="D880" s="257" t="s">
        <v>146</v>
      </c>
      <c r="E880" s="271" t="s">
        <v>33</v>
      </c>
      <c r="F880" s="272" t="s">
        <v>150</v>
      </c>
      <c r="H880" s="273">
        <v>12</v>
      </c>
      <c r="L880" s="269"/>
      <c r="M880" s="274"/>
      <c r="T880" s="275"/>
      <c r="AT880" s="271" t="s">
        <v>146</v>
      </c>
      <c r="AU880" s="271" t="s">
        <v>75</v>
      </c>
      <c r="AV880" s="270" t="s">
        <v>142</v>
      </c>
      <c r="AW880" s="270" t="s">
        <v>39</v>
      </c>
      <c r="AX880" s="270" t="s">
        <v>73</v>
      </c>
      <c r="AY880" s="271" t="s">
        <v>136</v>
      </c>
    </row>
    <row r="881" spans="2:65" s="176" customFormat="1" ht="16.5" customHeight="1">
      <c r="B881" s="175"/>
      <c r="C881" s="286" t="s">
        <v>400</v>
      </c>
      <c r="D881" s="286" t="s">
        <v>284</v>
      </c>
      <c r="E881" s="287" t="s">
        <v>389</v>
      </c>
      <c r="F881" s="288" t="s">
        <v>390</v>
      </c>
      <c r="G881" s="289" t="s">
        <v>371</v>
      </c>
      <c r="H881" s="290">
        <v>0.753</v>
      </c>
      <c r="I881" s="291"/>
      <c r="J881" s="291">
        <f>ROUND(I881*H881,2)</f>
        <v>0</v>
      </c>
      <c r="K881" s="288" t="s">
        <v>141</v>
      </c>
      <c r="L881" s="292"/>
      <c r="M881" s="293" t="s">
        <v>33</v>
      </c>
      <c r="N881" s="294" t="s">
        <v>49</v>
      </c>
      <c r="O881" s="247">
        <v>0</v>
      </c>
      <c r="P881" s="247">
        <f>O881*H881</f>
        <v>0</v>
      </c>
      <c r="Q881" s="247">
        <v>1</v>
      </c>
      <c r="R881" s="247">
        <f>Q881*H881</f>
        <v>0.753</v>
      </c>
      <c r="S881" s="247">
        <v>0</v>
      </c>
      <c r="T881" s="248">
        <f>S881*H881</f>
        <v>0</v>
      </c>
      <c r="AR881" s="249" t="s">
        <v>216</v>
      </c>
      <c r="AT881" s="249" t="s">
        <v>284</v>
      </c>
      <c r="AU881" s="249" t="s">
        <v>75</v>
      </c>
      <c r="AY881" s="167" t="s">
        <v>136</v>
      </c>
      <c r="BE881" s="250">
        <f>IF(N881="základní",J881,0)</f>
        <v>0</v>
      </c>
      <c r="BF881" s="250">
        <f>IF(N881="snížená",J881,0)</f>
        <v>0</v>
      </c>
      <c r="BG881" s="250">
        <f>IF(N881="zákl. přenesená",J881,0)</f>
        <v>0</v>
      </c>
      <c r="BH881" s="250">
        <f>IF(N881="sníž. přenesená",J881,0)</f>
        <v>0</v>
      </c>
      <c r="BI881" s="250">
        <f>IF(N881="nulová",J881,0)</f>
        <v>0</v>
      </c>
      <c r="BJ881" s="167" t="s">
        <v>73</v>
      </c>
      <c r="BK881" s="250">
        <f>ROUND(I881*H881,2)</f>
        <v>0</v>
      </c>
      <c r="BL881" s="167" t="s">
        <v>142</v>
      </c>
      <c r="BM881" s="249" t="s">
        <v>401</v>
      </c>
    </row>
    <row r="882" spans="2:65" s="256" customFormat="1">
      <c r="B882" s="255"/>
      <c r="D882" s="257" t="s">
        <v>146</v>
      </c>
      <c r="E882" s="258" t="s">
        <v>33</v>
      </c>
      <c r="F882" s="259" t="s">
        <v>147</v>
      </c>
      <c r="H882" s="258" t="s">
        <v>33</v>
      </c>
      <c r="L882" s="255"/>
      <c r="M882" s="260"/>
      <c r="T882" s="261"/>
      <c r="AT882" s="258" t="s">
        <v>146</v>
      </c>
      <c r="AU882" s="258" t="s">
        <v>75</v>
      </c>
      <c r="AV882" s="256" t="s">
        <v>73</v>
      </c>
      <c r="AW882" s="256" t="s">
        <v>39</v>
      </c>
      <c r="AX882" s="256" t="s">
        <v>65</v>
      </c>
      <c r="AY882" s="258" t="s">
        <v>136</v>
      </c>
    </row>
    <row r="883" spans="2:65" s="256" customFormat="1">
      <c r="B883" s="255"/>
      <c r="D883" s="257" t="s">
        <v>146</v>
      </c>
      <c r="E883" s="258" t="s">
        <v>33</v>
      </c>
      <c r="F883" s="259" t="s">
        <v>392</v>
      </c>
      <c r="H883" s="258" t="s">
        <v>33</v>
      </c>
      <c r="L883" s="255"/>
      <c r="M883" s="260"/>
      <c r="T883" s="261"/>
      <c r="AT883" s="258" t="s">
        <v>146</v>
      </c>
      <c r="AU883" s="258" t="s">
        <v>75</v>
      </c>
      <c r="AV883" s="256" t="s">
        <v>73</v>
      </c>
      <c r="AW883" s="256" t="s">
        <v>39</v>
      </c>
      <c r="AX883" s="256" t="s">
        <v>65</v>
      </c>
      <c r="AY883" s="258" t="s">
        <v>136</v>
      </c>
    </row>
    <row r="884" spans="2:65" s="263" customFormat="1">
      <c r="B884" s="262"/>
      <c r="D884" s="257" t="s">
        <v>146</v>
      </c>
      <c r="E884" s="264" t="s">
        <v>33</v>
      </c>
      <c r="F884" s="265" t="s">
        <v>402</v>
      </c>
      <c r="H884" s="266">
        <v>0.753</v>
      </c>
      <c r="L884" s="262"/>
      <c r="M884" s="267"/>
      <c r="T884" s="268"/>
      <c r="AT884" s="264" t="s">
        <v>146</v>
      </c>
      <c r="AU884" s="264" t="s">
        <v>75</v>
      </c>
      <c r="AV884" s="263" t="s">
        <v>75</v>
      </c>
      <c r="AW884" s="263" t="s">
        <v>39</v>
      </c>
      <c r="AX884" s="263" t="s">
        <v>65</v>
      </c>
      <c r="AY884" s="264" t="s">
        <v>136</v>
      </c>
    </row>
    <row r="885" spans="2:65" s="270" customFormat="1">
      <c r="B885" s="269"/>
      <c r="D885" s="257" t="s">
        <v>146</v>
      </c>
      <c r="E885" s="271" t="s">
        <v>33</v>
      </c>
      <c r="F885" s="272" t="s">
        <v>150</v>
      </c>
      <c r="H885" s="273">
        <v>0.753</v>
      </c>
      <c r="L885" s="269"/>
      <c r="M885" s="274"/>
      <c r="T885" s="275"/>
      <c r="AT885" s="271" t="s">
        <v>146</v>
      </c>
      <c r="AU885" s="271" t="s">
        <v>75</v>
      </c>
      <c r="AV885" s="270" t="s">
        <v>142</v>
      </c>
      <c r="AW885" s="270" t="s">
        <v>39</v>
      </c>
      <c r="AX885" s="270" t="s">
        <v>73</v>
      </c>
      <c r="AY885" s="271" t="s">
        <v>136</v>
      </c>
    </row>
    <row r="886" spans="2:65" s="176" customFormat="1" ht="16.5" customHeight="1">
      <c r="B886" s="175"/>
      <c r="C886" s="239" t="s">
        <v>403</v>
      </c>
      <c r="D886" s="239" t="s">
        <v>138</v>
      </c>
      <c r="E886" s="240" t="s">
        <v>404</v>
      </c>
      <c r="F886" s="241" t="s">
        <v>405</v>
      </c>
      <c r="G886" s="242" t="s">
        <v>384</v>
      </c>
      <c r="H886" s="243">
        <v>68</v>
      </c>
      <c r="I886" s="244"/>
      <c r="J886" s="244">
        <f>ROUND(I886*H886,2)</f>
        <v>0</v>
      </c>
      <c r="K886" s="241" t="s">
        <v>280</v>
      </c>
      <c r="L886" s="175"/>
      <c r="M886" s="245" t="s">
        <v>33</v>
      </c>
      <c r="N886" s="246" t="s">
        <v>49</v>
      </c>
      <c r="O886" s="247">
        <v>0.57399999999999995</v>
      </c>
      <c r="P886" s="247">
        <f>O886*H886</f>
        <v>39.031999999999996</v>
      </c>
      <c r="Q886" s="247">
        <v>0</v>
      </c>
      <c r="R886" s="247">
        <f>Q886*H886</f>
        <v>0</v>
      </c>
      <c r="S886" s="247">
        <v>0</v>
      </c>
      <c r="T886" s="248">
        <f>S886*H886</f>
        <v>0</v>
      </c>
      <c r="AR886" s="249" t="s">
        <v>142</v>
      </c>
      <c r="AT886" s="249" t="s">
        <v>138</v>
      </c>
      <c r="AU886" s="249" t="s">
        <v>75</v>
      </c>
      <c r="AY886" s="167" t="s">
        <v>136</v>
      </c>
      <c r="BE886" s="250">
        <f>IF(N886="základní",J886,0)</f>
        <v>0</v>
      </c>
      <c r="BF886" s="250">
        <f>IF(N886="snížená",J886,0)</f>
        <v>0</v>
      </c>
      <c r="BG886" s="250">
        <f>IF(N886="zákl. přenesená",J886,0)</f>
        <v>0</v>
      </c>
      <c r="BH886" s="250">
        <f>IF(N886="sníž. přenesená",J886,0)</f>
        <v>0</v>
      </c>
      <c r="BI886" s="250">
        <f>IF(N886="nulová",J886,0)</f>
        <v>0</v>
      </c>
      <c r="BJ886" s="167" t="s">
        <v>73</v>
      </c>
      <c r="BK886" s="250">
        <f>ROUND(I886*H886,2)</f>
        <v>0</v>
      </c>
      <c r="BL886" s="167" t="s">
        <v>142</v>
      </c>
      <c r="BM886" s="249" t="s">
        <v>406</v>
      </c>
    </row>
    <row r="887" spans="2:65" s="256" customFormat="1">
      <c r="B887" s="255"/>
      <c r="D887" s="257" t="s">
        <v>146</v>
      </c>
      <c r="E887" s="258" t="s">
        <v>33</v>
      </c>
      <c r="F887" s="259" t="s">
        <v>147</v>
      </c>
      <c r="H887" s="258" t="s">
        <v>33</v>
      </c>
      <c r="L887" s="255"/>
      <c r="M887" s="260"/>
      <c r="T887" s="261"/>
      <c r="AT887" s="258" t="s">
        <v>146</v>
      </c>
      <c r="AU887" s="258" t="s">
        <v>75</v>
      </c>
      <c r="AV887" s="256" t="s">
        <v>73</v>
      </c>
      <c r="AW887" s="256" t="s">
        <v>39</v>
      </c>
      <c r="AX887" s="256" t="s">
        <v>65</v>
      </c>
      <c r="AY887" s="258" t="s">
        <v>136</v>
      </c>
    </row>
    <row r="888" spans="2:65" s="263" customFormat="1">
      <c r="B888" s="262"/>
      <c r="D888" s="257" t="s">
        <v>146</v>
      </c>
      <c r="E888" s="264" t="s">
        <v>33</v>
      </c>
      <c r="F888" s="265" t="s">
        <v>407</v>
      </c>
      <c r="H888" s="266">
        <v>68</v>
      </c>
      <c r="L888" s="262"/>
      <c r="M888" s="267"/>
      <c r="T888" s="268"/>
      <c r="AT888" s="264" t="s">
        <v>146</v>
      </c>
      <c r="AU888" s="264" t="s">
        <v>75</v>
      </c>
      <c r="AV888" s="263" t="s">
        <v>75</v>
      </c>
      <c r="AW888" s="263" t="s">
        <v>39</v>
      </c>
      <c r="AX888" s="263" t="s">
        <v>65</v>
      </c>
      <c r="AY888" s="264" t="s">
        <v>136</v>
      </c>
    </row>
    <row r="889" spans="2:65" s="270" customFormat="1">
      <c r="B889" s="269"/>
      <c r="D889" s="257" t="s">
        <v>146</v>
      </c>
      <c r="E889" s="271" t="s">
        <v>33</v>
      </c>
      <c r="F889" s="272" t="s">
        <v>150</v>
      </c>
      <c r="H889" s="273">
        <v>68</v>
      </c>
      <c r="L889" s="269"/>
      <c r="M889" s="274"/>
      <c r="T889" s="275"/>
      <c r="AT889" s="271" t="s">
        <v>146</v>
      </c>
      <c r="AU889" s="271" t="s">
        <v>75</v>
      </c>
      <c r="AV889" s="270" t="s">
        <v>142</v>
      </c>
      <c r="AW889" s="270" t="s">
        <v>39</v>
      </c>
      <c r="AX889" s="270" t="s">
        <v>73</v>
      </c>
      <c r="AY889" s="271" t="s">
        <v>136</v>
      </c>
    </row>
    <row r="890" spans="2:65" s="176" customFormat="1" ht="16.5" customHeight="1">
      <c r="B890" s="175"/>
      <c r="C890" s="286" t="s">
        <v>408</v>
      </c>
      <c r="D890" s="286" t="s">
        <v>284</v>
      </c>
      <c r="E890" s="287" t="s">
        <v>409</v>
      </c>
      <c r="F890" s="288" t="s">
        <v>410</v>
      </c>
      <c r="G890" s="289" t="s">
        <v>371</v>
      </c>
      <c r="H890" s="290">
        <v>2.3E-2</v>
      </c>
      <c r="I890" s="291"/>
      <c r="J890" s="291">
        <f>ROUND(I890*H890,2)</f>
        <v>0</v>
      </c>
      <c r="K890" s="288" t="s">
        <v>141</v>
      </c>
      <c r="L890" s="292"/>
      <c r="M890" s="293" t="s">
        <v>33</v>
      </c>
      <c r="N890" s="294" t="s">
        <v>49</v>
      </c>
      <c r="O890" s="247">
        <v>0</v>
      </c>
      <c r="P890" s="247">
        <f>O890*H890</f>
        <v>0</v>
      </c>
      <c r="Q890" s="247">
        <v>1</v>
      </c>
      <c r="R890" s="247">
        <f>Q890*H890</f>
        <v>2.3E-2</v>
      </c>
      <c r="S890" s="247">
        <v>0</v>
      </c>
      <c r="T890" s="248">
        <f>S890*H890</f>
        <v>0</v>
      </c>
      <c r="AR890" s="249" t="s">
        <v>216</v>
      </c>
      <c r="AT890" s="249" t="s">
        <v>284</v>
      </c>
      <c r="AU890" s="249" t="s">
        <v>75</v>
      </c>
      <c r="AY890" s="167" t="s">
        <v>136</v>
      </c>
      <c r="BE890" s="250">
        <f>IF(N890="základní",J890,0)</f>
        <v>0</v>
      </c>
      <c r="BF890" s="250">
        <f>IF(N890="snížená",J890,0)</f>
        <v>0</v>
      </c>
      <c r="BG890" s="250">
        <f>IF(N890="zákl. přenesená",J890,0)</f>
        <v>0</v>
      </c>
      <c r="BH890" s="250">
        <f>IF(N890="sníž. přenesená",J890,0)</f>
        <v>0</v>
      </c>
      <c r="BI890" s="250">
        <f>IF(N890="nulová",J890,0)</f>
        <v>0</v>
      </c>
      <c r="BJ890" s="167" t="s">
        <v>73</v>
      </c>
      <c r="BK890" s="250">
        <f>ROUND(I890*H890,2)</f>
        <v>0</v>
      </c>
      <c r="BL890" s="167" t="s">
        <v>142</v>
      </c>
      <c r="BM890" s="249" t="s">
        <v>411</v>
      </c>
    </row>
    <row r="891" spans="2:65" s="256" customFormat="1">
      <c r="B891" s="255"/>
      <c r="D891" s="257" t="s">
        <v>146</v>
      </c>
      <c r="E891" s="258" t="s">
        <v>33</v>
      </c>
      <c r="F891" s="259" t="s">
        <v>147</v>
      </c>
      <c r="H891" s="258" t="s">
        <v>33</v>
      </c>
      <c r="L891" s="255"/>
      <c r="M891" s="260"/>
      <c r="T891" s="261"/>
      <c r="AT891" s="258" t="s">
        <v>146</v>
      </c>
      <c r="AU891" s="258" t="s">
        <v>75</v>
      </c>
      <c r="AV891" s="256" t="s">
        <v>73</v>
      </c>
      <c r="AW891" s="256" t="s">
        <v>39</v>
      </c>
      <c r="AX891" s="256" t="s">
        <v>65</v>
      </c>
      <c r="AY891" s="258" t="s">
        <v>136</v>
      </c>
    </row>
    <row r="892" spans="2:65" s="256" customFormat="1">
      <c r="B892" s="255"/>
      <c r="D892" s="257" t="s">
        <v>146</v>
      </c>
      <c r="E892" s="258" t="s">
        <v>33</v>
      </c>
      <c r="F892" s="259" t="s">
        <v>412</v>
      </c>
      <c r="H892" s="258" t="s">
        <v>33</v>
      </c>
      <c r="L892" s="255"/>
      <c r="M892" s="260"/>
      <c r="T892" s="261"/>
      <c r="AT892" s="258" t="s">
        <v>146</v>
      </c>
      <c r="AU892" s="258" t="s">
        <v>75</v>
      </c>
      <c r="AV892" s="256" t="s">
        <v>73</v>
      </c>
      <c r="AW892" s="256" t="s">
        <v>39</v>
      </c>
      <c r="AX892" s="256" t="s">
        <v>65</v>
      </c>
      <c r="AY892" s="258" t="s">
        <v>136</v>
      </c>
    </row>
    <row r="893" spans="2:65" s="263" customFormat="1">
      <c r="B893" s="262"/>
      <c r="D893" s="257" t="s">
        <v>146</v>
      </c>
      <c r="E893" s="264" t="s">
        <v>33</v>
      </c>
      <c r="F893" s="265" t="s">
        <v>413</v>
      </c>
      <c r="H893" s="266">
        <v>2.3E-2</v>
      </c>
      <c r="L893" s="262"/>
      <c r="M893" s="267"/>
      <c r="T893" s="268"/>
      <c r="AT893" s="264" t="s">
        <v>146</v>
      </c>
      <c r="AU893" s="264" t="s">
        <v>75</v>
      </c>
      <c r="AV893" s="263" t="s">
        <v>75</v>
      </c>
      <c r="AW893" s="263" t="s">
        <v>39</v>
      </c>
      <c r="AX893" s="263" t="s">
        <v>65</v>
      </c>
      <c r="AY893" s="264" t="s">
        <v>136</v>
      </c>
    </row>
    <row r="894" spans="2:65" s="270" customFormat="1">
      <c r="B894" s="269"/>
      <c r="D894" s="257" t="s">
        <v>146</v>
      </c>
      <c r="E894" s="271" t="s">
        <v>33</v>
      </c>
      <c r="F894" s="272" t="s">
        <v>150</v>
      </c>
      <c r="H894" s="273">
        <v>2.3E-2</v>
      </c>
      <c r="L894" s="269"/>
      <c r="M894" s="274"/>
      <c r="T894" s="275"/>
      <c r="AT894" s="271" t="s">
        <v>146</v>
      </c>
      <c r="AU894" s="271" t="s">
        <v>75</v>
      </c>
      <c r="AV894" s="270" t="s">
        <v>142</v>
      </c>
      <c r="AW894" s="270" t="s">
        <v>39</v>
      </c>
      <c r="AX894" s="270" t="s">
        <v>73</v>
      </c>
      <c r="AY894" s="271" t="s">
        <v>136</v>
      </c>
    </row>
    <row r="895" spans="2:65" s="176" customFormat="1" ht="16.5" customHeight="1">
      <c r="B895" s="175"/>
      <c r="C895" s="286" t="s">
        <v>414</v>
      </c>
      <c r="D895" s="286" t="s">
        <v>284</v>
      </c>
      <c r="E895" s="287" t="s">
        <v>415</v>
      </c>
      <c r="F895" s="288" t="s">
        <v>416</v>
      </c>
      <c r="G895" s="289" t="s">
        <v>371</v>
      </c>
      <c r="H895" s="290">
        <v>0.42199999999999999</v>
      </c>
      <c r="I895" s="291"/>
      <c r="J895" s="291">
        <f>ROUND(I895*H895,2)</f>
        <v>0</v>
      </c>
      <c r="K895" s="288" t="s">
        <v>141</v>
      </c>
      <c r="L895" s="292"/>
      <c r="M895" s="293" t="s">
        <v>33</v>
      </c>
      <c r="N895" s="294" t="s">
        <v>49</v>
      </c>
      <c r="O895" s="247">
        <v>0</v>
      </c>
      <c r="P895" s="247">
        <f>O895*H895</f>
        <v>0</v>
      </c>
      <c r="Q895" s="247">
        <v>1</v>
      </c>
      <c r="R895" s="247">
        <f>Q895*H895</f>
        <v>0.42199999999999999</v>
      </c>
      <c r="S895" s="247">
        <v>0</v>
      </c>
      <c r="T895" s="248">
        <f>S895*H895</f>
        <v>0</v>
      </c>
      <c r="AR895" s="249" t="s">
        <v>216</v>
      </c>
      <c r="AT895" s="249" t="s">
        <v>284</v>
      </c>
      <c r="AU895" s="249" t="s">
        <v>75</v>
      </c>
      <c r="AY895" s="167" t="s">
        <v>136</v>
      </c>
      <c r="BE895" s="250">
        <f>IF(N895="základní",J895,0)</f>
        <v>0</v>
      </c>
      <c r="BF895" s="250">
        <f>IF(N895="snížená",J895,0)</f>
        <v>0</v>
      </c>
      <c r="BG895" s="250">
        <f>IF(N895="zákl. přenesená",J895,0)</f>
        <v>0</v>
      </c>
      <c r="BH895" s="250">
        <f>IF(N895="sníž. přenesená",J895,0)</f>
        <v>0</v>
      </c>
      <c r="BI895" s="250">
        <f>IF(N895="nulová",J895,0)</f>
        <v>0</v>
      </c>
      <c r="BJ895" s="167" t="s">
        <v>73</v>
      </c>
      <c r="BK895" s="250">
        <f>ROUND(I895*H895,2)</f>
        <v>0</v>
      </c>
      <c r="BL895" s="167" t="s">
        <v>142</v>
      </c>
      <c r="BM895" s="249" t="s">
        <v>417</v>
      </c>
    </row>
    <row r="896" spans="2:65" s="256" customFormat="1">
      <c r="B896" s="255"/>
      <c r="D896" s="257" t="s">
        <v>146</v>
      </c>
      <c r="E896" s="258" t="s">
        <v>33</v>
      </c>
      <c r="F896" s="259" t="s">
        <v>147</v>
      </c>
      <c r="H896" s="258" t="s">
        <v>33</v>
      </c>
      <c r="L896" s="255"/>
      <c r="M896" s="260"/>
      <c r="T896" s="261"/>
      <c r="AT896" s="258" t="s">
        <v>146</v>
      </c>
      <c r="AU896" s="258" t="s">
        <v>75</v>
      </c>
      <c r="AV896" s="256" t="s">
        <v>73</v>
      </c>
      <c r="AW896" s="256" t="s">
        <v>39</v>
      </c>
      <c r="AX896" s="256" t="s">
        <v>65</v>
      </c>
      <c r="AY896" s="258" t="s">
        <v>136</v>
      </c>
    </row>
    <row r="897" spans="2:65" s="256" customFormat="1">
      <c r="B897" s="255"/>
      <c r="D897" s="257" t="s">
        <v>146</v>
      </c>
      <c r="E897" s="258" t="s">
        <v>33</v>
      </c>
      <c r="F897" s="259" t="s">
        <v>418</v>
      </c>
      <c r="H897" s="258" t="s">
        <v>33</v>
      </c>
      <c r="L897" s="255"/>
      <c r="M897" s="260"/>
      <c r="T897" s="261"/>
      <c r="AT897" s="258" t="s">
        <v>146</v>
      </c>
      <c r="AU897" s="258" t="s">
        <v>75</v>
      </c>
      <c r="AV897" s="256" t="s">
        <v>73</v>
      </c>
      <c r="AW897" s="256" t="s">
        <v>39</v>
      </c>
      <c r="AX897" s="256" t="s">
        <v>65</v>
      </c>
      <c r="AY897" s="258" t="s">
        <v>136</v>
      </c>
    </row>
    <row r="898" spans="2:65" s="263" customFormat="1">
      <c r="B898" s="262"/>
      <c r="D898" s="257" t="s">
        <v>146</v>
      </c>
      <c r="E898" s="264" t="s">
        <v>33</v>
      </c>
      <c r="F898" s="265" t="s">
        <v>419</v>
      </c>
      <c r="H898" s="266">
        <v>0.42199999999999999</v>
      </c>
      <c r="L898" s="262"/>
      <c r="M898" s="267"/>
      <c r="T898" s="268"/>
      <c r="AT898" s="264" t="s">
        <v>146</v>
      </c>
      <c r="AU898" s="264" t="s">
        <v>75</v>
      </c>
      <c r="AV898" s="263" t="s">
        <v>75</v>
      </c>
      <c r="AW898" s="263" t="s">
        <v>39</v>
      </c>
      <c r="AX898" s="263" t="s">
        <v>65</v>
      </c>
      <c r="AY898" s="264" t="s">
        <v>136</v>
      </c>
    </row>
    <row r="899" spans="2:65" s="270" customFormat="1">
      <c r="B899" s="269"/>
      <c r="D899" s="257" t="s">
        <v>146</v>
      </c>
      <c r="E899" s="271" t="s">
        <v>33</v>
      </c>
      <c r="F899" s="272" t="s">
        <v>150</v>
      </c>
      <c r="H899" s="273">
        <v>0.42199999999999999</v>
      </c>
      <c r="L899" s="269"/>
      <c r="M899" s="274"/>
      <c r="T899" s="275"/>
      <c r="AT899" s="271" t="s">
        <v>146</v>
      </c>
      <c r="AU899" s="271" t="s">
        <v>75</v>
      </c>
      <c r="AV899" s="270" t="s">
        <v>142</v>
      </c>
      <c r="AW899" s="270" t="s">
        <v>39</v>
      </c>
      <c r="AX899" s="270" t="s">
        <v>73</v>
      </c>
      <c r="AY899" s="271" t="s">
        <v>136</v>
      </c>
    </row>
    <row r="900" spans="2:65" s="176" customFormat="1" ht="16.5" customHeight="1">
      <c r="B900" s="175"/>
      <c r="C900" s="286" t="s">
        <v>420</v>
      </c>
      <c r="D900" s="286" t="s">
        <v>284</v>
      </c>
      <c r="E900" s="287" t="s">
        <v>421</v>
      </c>
      <c r="F900" s="288" t="s">
        <v>422</v>
      </c>
      <c r="G900" s="289" t="s">
        <v>371</v>
      </c>
      <c r="H900" s="290">
        <v>0.224</v>
      </c>
      <c r="I900" s="291"/>
      <c r="J900" s="291">
        <f>ROUND(I900*H900,2)</f>
        <v>0</v>
      </c>
      <c r="K900" s="288" t="s">
        <v>141</v>
      </c>
      <c r="L900" s="292"/>
      <c r="M900" s="293" t="s">
        <v>33</v>
      </c>
      <c r="N900" s="294" t="s">
        <v>49</v>
      </c>
      <c r="O900" s="247">
        <v>0</v>
      </c>
      <c r="P900" s="247">
        <f>O900*H900</f>
        <v>0</v>
      </c>
      <c r="Q900" s="247">
        <v>1</v>
      </c>
      <c r="R900" s="247">
        <f>Q900*H900</f>
        <v>0.224</v>
      </c>
      <c r="S900" s="247">
        <v>0</v>
      </c>
      <c r="T900" s="248">
        <f>S900*H900</f>
        <v>0</v>
      </c>
      <c r="AR900" s="249" t="s">
        <v>216</v>
      </c>
      <c r="AT900" s="249" t="s">
        <v>284</v>
      </c>
      <c r="AU900" s="249" t="s">
        <v>75</v>
      </c>
      <c r="AY900" s="167" t="s">
        <v>136</v>
      </c>
      <c r="BE900" s="250">
        <f>IF(N900="základní",J900,0)</f>
        <v>0</v>
      </c>
      <c r="BF900" s="250">
        <f>IF(N900="snížená",J900,0)</f>
        <v>0</v>
      </c>
      <c r="BG900" s="250">
        <f>IF(N900="zákl. přenesená",J900,0)</f>
        <v>0</v>
      </c>
      <c r="BH900" s="250">
        <f>IF(N900="sníž. přenesená",J900,0)</f>
        <v>0</v>
      </c>
      <c r="BI900" s="250">
        <f>IF(N900="nulová",J900,0)</f>
        <v>0</v>
      </c>
      <c r="BJ900" s="167" t="s">
        <v>73</v>
      </c>
      <c r="BK900" s="250">
        <f>ROUND(I900*H900,2)</f>
        <v>0</v>
      </c>
      <c r="BL900" s="167" t="s">
        <v>142</v>
      </c>
      <c r="BM900" s="249" t="s">
        <v>423</v>
      </c>
    </row>
    <row r="901" spans="2:65" s="256" customFormat="1">
      <c r="B901" s="255"/>
      <c r="D901" s="257" t="s">
        <v>146</v>
      </c>
      <c r="E901" s="258" t="s">
        <v>33</v>
      </c>
      <c r="F901" s="259" t="s">
        <v>147</v>
      </c>
      <c r="H901" s="258" t="s">
        <v>33</v>
      </c>
      <c r="L901" s="255"/>
      <c r="M901" s="260"/>
      <c r="T901" s="261"/>
      <c r="AT901" s="258" t="s">
        <v>146</v>
      </c>
      <c r="AU901" s="258" t="s">
        <v>75</v>
      </c>
      <c r="AV901" s="256" t="s">
        <v>73</v>
      </c>
      <c r="AW901" s="256" t="s">
        <v>39</v>
      </c>
      <c r="AX901" s="256" t="s">
        <v>65</v>
      </c>
      <c r="AY901" s="258" t="s">
        <v>136</v>
      </c>
    </row>
    <row r="902" spans="2:65" s="256" customFormat="1">
      <c r="B902" s="255"/>
      <c r="D902" s="257" t="s">
        <v>146</v>
      </c>
      <c r="E902" s="258" t="s">
        <v>33</v>
      </c>
      <c r="F902" s="259" t="s">
        <v>424</v>
      </c>
      <c r="H902" s="258" t="s">
        <v>33</v>
      </c>
      <c r="L902" s="255"/>
      <c r="M902" s="260"/>
      <c r="T902" s="261"/>
      <c r="AT902" s="258" t="s">
        <v>146</v>
      </c>
      <c r="AU902" s="258" t="s">
        <v>75</v>
      </c>
      <c r="AV902" s="256" t="s">
        <v>73</v>
      </c>
      <c r="AW902" s="256" t="s">
        <v>39</v>
      </c>
      <c r="AX902" s="256" t="s">
        <v>65</v>
      </c>
      <c r="AY902" s="258" t="s">
        <v>136</v>
      </c>
    </row>
    <row r="903" spans="2:65" s="263" customFormat="1">
      <c r="B903" s="262"/>
      <c r="D903" s="257" t="s">
        <v>146</v>
      </c>
      <c r="E903" s="264" t="s">
        <v>33</v>
      </c>
      <c r="F903" s="265" t="s">
        <v>425</v>
      </c>
      <c r="H903" s="266">
        <v>0.224</v>
      </c>
      <c r="L903" s="262"/>
      <c r="M903" s="267"/>
      <c r="T903" s="268"/>
      <c r="AT903" s="264" t="s">
        <v>146</v>
      </c>
      <c r="AU903" s="264" t="s">
        <v>75</v>
      </c>
      <c r="AV903" s="263" t="s">
        <v>75</v>
      </c>
      <c r="AW903" s="263" t="s">
        <v>39</v>
      </c>
      <c r="AX903" s="263" t="s">
        <v>65</v>
      </c>
      <c r="AY903" s="264" t="s">
        <v>136</v>
      </c>
    </row>
    <row r="904" spans="2:65" s="270" customFormat="1">
      <c r="B904" s="269"/>
      <c r="D904" s="257" t="s">
        <v>146</v>
      </c>
      <c r="E904" s="271" t="s">
        <v>33</v>
      </c>
      <c r="F904" s="272" t="s">
        <v>150</v>
      </c>
      <c r="H904" s="273">
        <v>0.224</v>
      </c>
      <c r="L904" s="269"/>
      <c r="M904" s="274"/>
      <c r="T904" s="275"/>
      <c r="AT904" s="271" t="s">
        <v>146</v>
      </c>
      <c r="AU904" s="271" t="s">
        <v>75</v>
      </c>
      <c r="AV904" s="270" t="s">
        <v>142</v>
      </c>
      <c r="AW904" s="270" t="s">
        <v>39</v>
      </c>
      <c r="AX904" s="270" t="s">
        <v>73</v>
      </c>
      <c r="AY904" s="271" t="s">
        <v>136</v>
      </c>
    </row>
    <row r="905" spans="2:65" s="176" customFormat="1" ht="24.25" customHeight="1">
      <c r="B905" s="175"/>
      <c r="C905" s="239" t="s">
        <v>426</v>
      </c>
      <c r="D905" s="239" t="s">
        <v>138</v>
      </c>
      <c r="E905" s="240" t="s">
        <v>427</v>
      </c>
      <c r="F905" s="241" t="s">
        <v>428</v>
      </c>
      <c r="G905" s="242" t="s">
        <v>92</v>
      </c>
      <c r="H905" s="243">
        <v>66</v>
      </c>
      <c r="I905" s="244"/>
      <c r="J905" s="244">
        <f>ROUND(I905*H905,2)</f>
        <v>0</v>
      </c>
      <c r="K905" s="241" t="s">
        <v>141</v>
      </c>
      <c r="L905" s="175"/>
      <c r="M905" s="245" t="s">
        <v>33</v>
      </c>
      <c r="N905" s="246" t="s">
        <v>49</v>
      </c>
      <c r="O905" s="247">
        <v>8.4000000000000005E-2</v>
      </c>
      <c r="P905" s="247">
        <f>O905*H905</f>
        <v>5.5440000000000005</v>
      </c>
      <c r="Q905" s="247">
        <v>4.9500000000000002E-2</v>
      </c>
      <c r="R905" s="247">
        <f>Q905*H905</f>
        <v>3.2670000000000003</v>
      </c>
      <c r="S905" s="247">
        <v>0</v>
      </c>
      <c r="T905" s="248">
        <f>S905*H905</f>
        <v>0</v>
      </c>
      <c r="AR905" s="249" t="s">
        <v>142</v>
      </c>
      <c r="AT905" s="249" t="s">
        <v>138</v>
      </c>
      <c r="AU905" s="249" t="s">
        <v>75</v>
      </c>
      <c r="AY905" s="167" t="s">
        <v>136</v>
      </c>
      <c r="BE905" s="250">
        <f>IF(N905="základní",J905,0)</f>
        <v>0</v>
      </c>
      <c r="BF905" s="250">
        <f>IF(N905="snížená",J905,0)</f>
        <v>0</v>
      </c>
      <c r="BG905" s="250">
        <f>IF(N905="zákl. přenesená",J905,0)</f>
        <v>0</v>
      </c>
      <c r="BH905" s="250">
        <f>IF(N905="sníž. přenesená",J905,0)</f>
        <v>0</v>
      </c>
      <c r="BI905" s="250">
        <f>IF(N905="nulová",J905,0)</f>
        <v>0</v>
      </c>
      <c r="BJ905" s="167" t="s">
        <v>73</v>
      </c>
      <c r="BK905" s="250">
        <f>ROUND(I905*H905,2)</f>
        <v>0</v>
      </c>
      <c r="BL905" s="167" t="s">
        <v>142</v>
      </c>
      <c r="BM905" s="249" t="s">
        <v>429</v>
      </c>
    </row>
    <row r="906" spans="2:65" s="176" customFormat="1">
      <c r="B906" s="175"/>
      <c r="D906" s="251" t="s">
        <v>144</v>
      </c>
      <c r="F906" s="252" t="s">
        <v>430</v>
      </c>
      <c r="L906" s="175"/>
      <c r="M906" s="253"/>
      <c r="T906" s="254"/>
      <c r="AT906" s="167" t="s">
        <v>144</v>
      </c>
      <c r="AU906" s="167" t="s">
        <v>75</v>
      </c>
    </row>
    <row r="907" spans="2:65" s="256" customFormat="1">
      <c r="B907" s="255"/>
      <c r="D907" s="257" t="s">
        <v>146</v>
      </c>
      <c r="E907" s="258" t="s">
        <v>33</v>
      </c>
      <c r="F907" s="259" t="s">
        <v>147</v>
      </c>
      <c r="H907" s="258" t="s">
        <v>33</v>
      </c>
      <c r="L907" s="255"/>
      <c r="M907" s="260"/>
      <c r="T907" s="261"/>
      <c r="AT907" s="258" t="s">
        <v>146</v>
      </c>
      <c r="AU907" s="258" t="s">
        <v>75</v>
      </c>
      <c r="AV907" s="256" t="s">
        <v>73</v>
      </c>
      <c r="AW907" s="256" t="s">
        <v>39</v>
      </c>
      <c r="AX907" s="256" t="s">
        <v>65</v>
      </c>
      <c r="AY907" s="258" t="s">
        <v>136</v>
      </c>
    </row>
    <row r="908" spans="2:65" s="263" customFormat="1">
      <c r="B908" s="262"/>
      <c r="D908" s="257" t="s">
        <v>146</v>
      </c>
      <c r="E908" s="264" t="s">
        <v>33</v>
      </c>
      <c r="F908" s="265" t="s">
        <v>431</v>
      </c>
      <c r="H908" s="266">
        <v>22.4</v>
      </c>
      <c r="L908" s="262"/>
      <c r="M908" s="267"/>
      <c r="T908" s="268"/>
      <c r="AT908" s="264" t="s">
        <v>146</v>
      </c>
      <c r="AU908" s="264" t="s">
        <v>75</v>
      </c>
      <c r="AV908" s="263" t="s">
        <v>75</v>
      </c>
      <c r="AW908" s="263" t="s">
        <v>39</v>
      </c>
      <c r="AX908" s="263" t="s">
        <v>65</v>
      </c>
      <c r="AY908" s="264" t="s">
        <v>136</v>
      </c>
    </row>
    <row r="909" spans="2:65" s="263" customFormat="1">
      <c r="B909" s="262"/>
      <c r="D909" s="257" t="s">
        <v>146</v>
      </c>
      <c r="E909" s="264" t="s">
        <v>33</v>
      </c>
      <c r="F909" s="265" t="s">
        <v>432</v>
      </c>
      <c r="H909" s="266">
        <v>25.6</v>
      </c>
      <c r="L909" s="262"/>
      <c r="M909" s="267"/>
      <c r="T909" s="268"/>
      <c r="AT909" s="264" t="s">
        <v>146</v>
      </c>
      <c r="AU909" s="264" t="s">
        <v>75</v>
      </c>
      <c r="AV909" s="263" t="s">
        <v>75</v>
      </c>
      <c r="AW909" s="263" t="s">
        <v>39</v>
      </c>
      <c r="AX909" s="263" t="s">
        <v>65</v>
      </c>
      <c r="AY909" s="264" t="s">
        <v>136</v>
      </c>
    </row>
    <row r="910" spans="2:65" s="263" customFormat="1">
      <c r="B910" s="262"/>
      <c r="D910" s="257" t="s">
        <v>146</v>
      </c>
      <c r="E910" s="264" t="s">
        <v>33</v>
      </c>
      <c r="F910" s="265" t="s">
        <v>433</v>
      </c>
      <c r="H910" s="266">
        <v>18</v>
      </c>
      <c r="L910" s="262"/>
      <c r="M910" s="267"/>
      <c r="T910" s="268"/>
      <c r="AT910" s="264" t="s">
        <v>146</v>
      </c>
      <c r="AU910" s="264" t="s">
        <v>75</v>
      </c>
      <c r="AV910" s="263" t="s">
        <v>75</v>
      </c>
      <c r="AW910" s="263" t="s">
        <v>39</v>
      </c>
      <c r="AX910" s="263" t="s">
        <v>65</v>
      </c>
      <c r="AY910" s="264" t="s">
        <v>136</v>
      </c>
    </row>
    <row r="911" spans="2:65" s="270" customFormat="1">
      <c r="B911" s="269"/>
      <c r="D911" s="257" t="s">
        <v>146</v>
      </c>
      <c r="E911" s="271" t="s">
        <v>33</v>
      </c>
      <c r="F911" s="272" t="s">
        <v>150</v>
      </c>
      <c r="H911" s="273">
        <v>66</v>
      </c>
      <c r="L911" s="269"/>
      <c r="M911" s="274"/>
      <c r="T911" s="275"/>
      <c r="AT911" s="271" t="s">
        <v>146</v>
      </c>
      <c r="AU911" s="271" t="s">
        <v>75</v>
      </c>
      <c r="AV911" s="270" t="s">
        <v>142</v>
      </c>
      <c r="AW911" s="270" t="s">
        <v>39</v>
      </c>
      <c r="AX911" s="270" t="s">
        <v>73</v>
      </c>
      <c r="AY911" s="271" t="s">
        <v>136</v>
      </c>
    </row>
    <row r="912" spans="2:65" s="176" customFormat="1" ht="16.5" customHeight="1">
      <c r="B912" s="175"/>
      <c r="C912" s="239" t="s">
        <v>434</v>
      </c>
      <c r="D912" s="239" t="s">
        <v>138</v>
      </c>
      <c r="E912" s="240" t="s">
        <v>435</v>
      </c>
      <c r="F912" s="241" t="s">
        <v>436</v>
      </c>
      <c r="G912" s="242" t="s">
        <v>92</v>
      </c>
      <c r="H912" s="243">
        <v>39</v>
      </c>
      <c r="I912" s="244"/>
      <c r="J912" s="244">
        <f>ROUND(I912*H912,2)</f>
        <v>0</v>
      </c>
      <c r="K912" s="241" t="s">
        <v>141</v>
      </c>
      <c r="L912" s="175"/>
      <c r="M912" s="245" t="s">
        <v>33</v>
      </c>
      <c r="N912" s="246" t="s">
        <v>49</v>
      </c>
      <c r="O912" s="247">
        <v>1.92</v>
      </c>
      <c r="P912" s="247">
        <f>O912*H912</f>
        <v>74.88</v>
      </c>
      <c r="Q912" s="247">
        <v>0</v>
      </c>
      <c r="R912" s="247">
        <f>Q912*H912</f>
        <v>0</v>
      </c>
      <c r="S912" s="247">
        <v>0</v>
      </c>
      <c r="T912" s="248">
        <f>S912*H912</f>
        <v>0</v>
      </c>
      <c r="AR912" s="249" t="s">
        <v>142</v>
      </c>
      <c r="AT912" s="249" t="s">
        <v>138</v>
      </c>
      <c r="AU912" s="249" t="s">
        <v>75</v>
      </c>
      <c r="AY912" s="167" t="s">
        <v>136</v>
      </c>
      <c r="BE912" s="250">
        <f>IF(N912="základní",J912,0)</f>
        <v>0</v>
      </c>
      <c r="BF912" s="250">
        <f>IF(N912="snížená",J912,0)</f>
        <v>0</v>
      </c>
      <c r="BG912" s="250">
        <f>IF(N912="zákl. přenesená",J912,0)</f>
        <v>0</v>
      </c>
      <c r="BH912" s="250">
        <f>IF(N912="sníž. přenesená",J912,0)</f>
        <v>0</v>
      </c>
      <c r="BI912" s="250">
        <f>IF(N912="nulová",J912,0)</f>
        <v>0</v>
      </c>
      <c r="BJ912" s="167" t="s">
        <v>73</v>
      </c>
      <c r="BK912" s="250">
        <f>ROUND(I912*H912,2)</f>
        <v>0</v>
      </c>
      <c r="BL912" s="167" t="s">
        <v>142</v>
      </c>
      <c r="BM912" s="249" t="s">
        <v>437</v>
      </c>
    </row>
    <row r="913" spans="2:65" s="176" customFormat="1">
      <c r="B913" s="175"/>
      <c r="D913" s="251" t="s">
        <v>144</v>
      </c>
      <c r="F913" s="252" t="s">
        <v>438</v>
      </c>
      <c r="L913" s="175"/>
      <c r="M913" s="253"/>
      <c r="T913" s="254"/>
      <c r="AT913" s="167" t="s">
        <v>144</v>
      </c>
      <c r="AU913" s="167" t="s">
        <v>75</v>
      </c>
    </row>
    <row r="914" spans="2:65" s="256" customFormat="1">
      <c r="B914" s="255"/>
      <c r="D914" s="257" t="s">
        <v>146</v>
      </c>
      <c r="E914" s="258" t="s">
        <v>33</v>
      </c>
      <c r="F914" s="259" t="s">
        <v>147</v>
      </c>
      <c r="H914" s="258" t="s">
        <v>33</v>
      </c>
      <c r="L914" s="255"/>
      <c r="M914" s="260"/>
      <c r="T914" s="261"/>
      <c r="AT914" s="258" t="s">
        <v>146</v>
      </c>
      <c r="AU914" s="258" t="s">
        <v>75</v>
      </c>
      <c r="AV914" s="256" t="s">
        <v>73</v>
      </c>
      <c r="AW914" s="256" t="s">
        <v>39</v>
      </c>
      <c r="AX914" s="256" t="s">
        <v>65</v>
      </c>
      <c r="AY914" s="258" t="s">
        <v>136</v>
      </c>
    </row>
    <row r="915" spans="2:65" s="263" customFormat="1">
      <c r="B915" s="262"/>
      <c r="D915" s="257" t="s">
        <v>146</v>
      </c>
      <c r="E915" s="264" t="s">
        <v>33</v>
      </c>
      <c r="F915" s="265" t="s">
        <v>439</v>
      </c>
      <c r="H915" s="266">
        <v>39</v>
      </c>
      <c r="L915" s="262"/>
      <c r="M915" s="267"/>
      <c r="T915" s="268"/>
      <c r="AT915" s="264" t="s">
        <v>146</v>
      </c>
      <c r="AU915" s="264" t="s">
        <v>75</v>
      </c>
      <c r="AV915" s="263" t="s">
        <v>75</v>
      </c>
      <c r="AW915" s="263" t="s">
        <v>39</v>
      </c>
      <c r="AX915" s="263" t="s">
        <v>65</v>
      </c>
      <c r="AY915" s="264" t="s">
        <v>136</v>
      </c>
    </row>
    <row r="916" spans="2:65" s="270" customFormat="1">
      <c r="B916" s="269"/>
      <c r="D916" s="257" t="s">
        <v>146</v>
      </c>
      <c r="E916" s="271" t="s">
        <v>33</v>
      </c>
      <c r="F916" s="272" t="s">
        <v>150</v>
      </c>
      <c r="H916" s="273">
        <v>39</v>
      </c>
      <c r="L916" s="269"/>
      <c r="M916" s="274"/>
      <c r="T916" s="275"/>
      <c r="AT916" s="271" t="s">
        <v>146</v>
      </c>
      <c r="AU916" s="271" t="s">
        <v>75</v>
      </c>
      <c r="AV916" s="270" t="s">
        <v>142</v>
      </c>
      <c r="AW916" s="270" t="s">
        <v>39</v>
      </c>
      <c r="AX916" s="270" t="s">
        <v>73</v>
      </c>
      <c r="AY916" s="271" t="s">
        <v>136</v>
      </c>
    </row>
    <row r="917" spans="2:65" s="176" customFormat="1" ht="16.5" customHeight="1">
      <c r="B917" s="175"/>
      <c r="C917" s="286" t="s">
        <v>440</v>
      </c>
      <c r="D917" s="286" t="s">
        <v>284</v>
      </c>
      <c r="E917" s="287" t="s">
        <v>441</v>
      </c>
      <c r="F917" s="288" t="s">
        <v>442</v>
      </c>
      <c r="G917" s="289" t="s">
        <v>89</v>
      </c>
      <c r="H917" s="290">
        <v>78.897000000000006</v>
      </c>
      <c r="I917" s="291"/>
      <c r="J917" s="291">
        <f>ROUND(I917*H917,2)</f>
        <v>0</v>
      </c>
      <c r="K917" s="288" t="s">
        <v>280</v>
      </c>
      <c r="L917" s="292"/>
      <c r="M917" s="293" t="s">
        <v>33</v>
      </c>
      <c r="N917" s="294" t="s">
        <v>49</v>
      </c>
      <c r="O917" s="247">
        <v>0</v>
      </c>
      <c r="P917" s="247">
        <f>O917*H917</f>
        <v>0</v>
      </c>
      <c r="Q917" s="247">
        <v>1.7999999999999999E-2</v>
      </c>
      <c r="R917" s="247">
        <f>Q917*H917</f>
        <v>1.4201459999999999</v>
      </c>
      <c r="S917" s="247">
        <v>0</v>
      </c>
      <c r="T917" s="248">
        <f>S917*H917</f>
        <v>0</v>
      </c>
      <c r="AR917" s="249" t="s">
        <v>216</v>
      </c>
      <c r="AT917" s="249" t="s">
        <v>284</v>
      </c>
      <c r="AU917" s="249" t="s">
        <v>75</v>
      </c>
      <c r="AY917" s="167" t="s">
        <v>136</v>
      </c>
      <c r="BE917" s="250">
        <f>IF(N917="základní",J917,0)</f>
        <v>0</v>
      </c>
      <c r="BF917" s="250">
        <f>IF(N917="snížená",J917,0)</f>
        <v>0</v>
      </c>
      <c r="BG917" s="250">
        <f>IF(N917="zákl. přenesená",J917,0)</f>
        <v>0</v>
      </c>
      <c r="BH917" s="250">
        <f>IF(N917="sníž. přenesená",J917,0)</f>
        <v>0</v>
      </c>
      <c r="BI917" s="250">
        <f>IF(N917="nulová",J917,0)</f>
        <v>0</v>
      </c>
      <c r="BJ917" s="167" t="s">
        <v>73</v>
      </c>
      <c r="BK917" s="250">
        <f>ROUND(I917*H917,2)</f>
        <v>0</v>
      </c>
      <c r="BL917" s="167" t="s">
        <v>142</v>
      </c>
      <c r="BM917" s="249" t="s">
        <v>443</v>
      </c>
    </row>
    <row r="918" spans="2:65" s="256" customFormat="1">
      <c r="B918" s="255"/>
      <c r="D918" s="257" t="s">
        <v>146</v>
      </c>
      <c r="E918" s="258" t="s">
        <v>33</v>
      </c>
      <c r="F918" s="259" t="s">
        <v>147</v>
      </c>
      <c r="H918" s="258" t="s">
        <v>33</v>
      </c>
      <c r="L918" s="255"/>
      <c r="M918" s="260"/>
      <c r="T918" s="261"/>
      <c r="AT918" s="258" t="s">
        <v>146</v>
      </c>
      <c r="AU918" s="258" t="s">
        <v>75</v>
      </c>
      <c r="AV918" s="256" t="s">
        <v>73</v>
      </c>
      <c r="AW918" s="256" t="s">
        <v>39</v>
      </c>
      <c r="AX918" s="256" t="s">
        <v>65</v>
      </c>
      <c r="AY918" s="258" t="s">
        <v>136</v>
      </c>
    </row>
    <row r="919" spans="2:65" s="263" customFormat="1">
      <c r="B919" s="262"/>
      <c r="D919" s="257" t="s">
        <v>146</v>
      </c>
      <c r="E919" s="264" t="s">
        <v>33</v>
      </c>
      <c r="F919" s="265" t="s">
        <v>444</v>
      </c>
      <c r="H919" s="266">
        <v>75.14</v>
      </c>
      <c r="L919" s="262"/>
      <c r="M919" s="267"/>
      <c r="T919" s="268"/>
      <c r="AT919" s="264" t="s">
        <v>146</v>
      </c>
      <c r="AU919" s="264" t="s">
        <v>75</v>
      </c>
      <c r="AV919" s="263" t="s">
        <v>75</v>
      </c>
      <c r="AW919" s="263" t="s">
        <v>39</v>
      </c>
      <c r="AX919" s="263" t="s">
        <v>65</v>
      </c>
      <c r="AY919" s="264" t="s">
        <v>136</v>
      </c>
    </row>
    <row r="920" spans="2:65" s="270" customFormat="1">
      <c r="B920" s="269"/>
      <c r="D920" s="257" t="s">
        <v>146</v>
      </c>
      <c r="E920" s="271" t="s">
        <v>33</v>
      </c>
      <c r="F920" s="272" t="s">
        <v>150</v>
      </c>
      <c r="H920" s="273">
        <v>75.14</v>
      </c>
      <c r="L920" s="269"/>
      <c r="M920" s="274"/>
      <c r="T920" s="275"/>
      <c r="AT920" s="271" t="s">
        <v>146</v>
      </c>
      <c r="AU920" s="271" t="s">
        <v>75</v>
      </c>
      <c r="AV920" s="270" t="s">
        <v>142</v>
      </c>
      <c r="AW920" s="270" t="s">
        <v>39</v>
      </c>
      <c r="AX920" s="270" t="s">
        <v>73</v>
      </c>
      <c r="AY920" s="271" t="s">
        <v>136</v>
      </c>
    </row>
    <row r="921" spans="2:65" s="263" customFormat="1">
      <c r="B921" s="262"/>
      <c r="D921" s="257" t="s">
        <v>146</v>
      </c>
      <c r="F921" s="265" t="s">
        <v>445</v>
      </c>
      <c r="H921" s="266">
        <v>78.897000000000006</v>
      </c>
      <c r="L921" s="262"/>
      <c r="M921" s="267"/>
      <c r="T921" s="268"/>
      <c r="AT921" s="264" t="s">
        <v>146</v>
      </c>
      <c r="AU921" s="264" t="s">
        <v>75</v>
      </c>
      <c r="AV921" s="263" t="s">
        <v>75</v>
      </c>
      <c r="AW921" s="263" t="s">
        <v>4</v>
      </c>
      <c r="AX921" s="263" t="s">
        <v>73</v>
      </c>
      <c r="AY921" s="264" t="s">
        <v>136</v>
      </c>
    </row>
    <row r="922" spans="2:65" s="176" customFormat="1" ht="16.5" customHeight="1">
      <c r="B922" s="175"/>
      <c r="C922" s="239" t="s">
        <v>446</v>
      </c>
      <c r="D922" s="239" t="s">
        <v>138</v>
      </c>
      <c r="E922" s="240" t="s">
        <v>447</v>
      </c>
      <c r="F922" s="241" t="s">
        <v>448</v>
      </c>
      <c r="G922" s="242" t="s">
        <v>384</v>
      </c>
      <c r="H922" s="243">
        <v>4</v>
      </c>
      <c r="I922" s="244"/>
      <c r="J922" s="244">
        <f>ROUND(I922*H922,2)</f>
        <v>0</v>
      </c>
      <c r="K922" s="241" t="s">
        <v>280</v>
      </c>
      <c r="L922" s="175"/>
      <c r="M922" s="245" t="s">
        <v>33</v>
      </c>
      <c r="N922" s="246" t="s">
        <v>49</v>
      </c>
      <c r="O922" s="247">
        <v>23.751999999999999</v>
      </c>
      <c r="P922" s="247">
        <f>O922*H922</f>
        <v>95.007999999999996</v>
      </c>
      <c r="Q922" s="247">
        <v>4.4225000000000003</v>
      </c>
      <c r="R922" s="247">
        <f>Q922*H922</f>
        <v>17.690000000000001</v>
      </c>
      <c r="S922" s="247">
        <v>0</v>
      </c>
      <c r="T922" s="248">
        <f>S922*H922</f>
        <v>0</v>
      </c>
      <c r="AR922" s="249" t="s">
        <v>142</v>
      </c>
      <c r="AT922" s="249" t="s">
        <v>138</v>
      </c>
      <c r="AU922" s="249" t="s">
        <v>75</v>
      </c>
      <c r="AY922" s="167" t="s">
        <v>136</v>
      </c>
      <c r="BE922" s="250">
        <f>IF(N922="základní",J922,0)</f>
        <v>0</v>
      </c>
      <c r="BF922" s="250">
        <f>IF(N922="snížená",J922,0)</f>
        <v>0</v>
      </c>
      <c r="BG922" s="250">
        <f>IF(N922="zákl. přenesená",J922,0)</f>
        <v>0</v>
      </c>
      <c r="BH922" s="250">
        <f>IF(N922="sníž. přenesená",J922,0)</f>
        <v>0</v>
      </c>
      <c r="BI922" s="250">
        <f>IF(N922="nulová",J922,0)</f>
        <v>0</v>
      </c>
      <c r="BJ922" s="167" t="s">
        <v>73</v>
      </c>
      <c r="BK922" s="250">
        <f>ROUND(I922*H922,2)</f>
        <v>0</v>
      </c>
      <c r="BL922" s="167" t="s">
        <v>142</v>
      </c>
      <c r="BM922" s="249" t="s">
        <v>449</v>
      </c>
    </row>
    <row r="923" spans="2:65" s="256" customFormat="1">
      <c r="B923" s="255"/>
      <c r="D923" s="257" t="s">
        <v>146</v>
      </c>
      <c r="E923" s="258" t="s">
        <v>33</v>
      </c>
      <c r="F923" s="259" t="s">
        <v>147</v>
      </c>
      <c r="H923" s="258" t="s">
        <v>33</v>
      </c>
      <c r="L923" s="255"/>
      <c r="M923" s="260"/>
      <c r="T923" s="261"/>
      <c r="AT923" s="258" t="s">
        <v>146</v>
      </c>
      <c r="AU923" s="258" t="s">
        <v>75</v>
      </c>
      <c r="AV923" s="256" t="s">
        <v>73</v>
      </c>
      <c r="AW923" s="256" t="s">
        <v>39</v>
      </c>
      <c r="AX923" s="256" t="s">
        <v>65</v>
      </c>
      <c r="AY923" s="258" t="s">
        <v>136</v>
      </c>
    </row>
    <row r="924" spans="2:65" s="263" customFormat="1">
      <c r="B924" s="262"/>
      <c r="D924" s="257" t="s">
        <v>146</v>
      </c>
      <c r="E924" s="264" t="s">
        <v>33</v>
      </c>
      <c r="F924" s="265" t="s">
        <v>450</v>
      </c>
      <c r="H924" s="266">
        <v>4</v>
      </c>
      <c r="L924" s="262"/>
      <c r="M924" s="267"/>
      <c r="T924" s="268"/>
      <c r="AT924" s="264" t="s">
        <v>146</v>
      </c>
      <c r="AU924" s="264" t="s">
        <v>75</v>
      </c>
      <c r="AV924" s="263" t="s">
        <v>75</v>
      </c>
      <c r="AW924" s="263" t="s">
        <v>39</v>
      </c>
      <c r="AX924" s="263" t="s">
        <v>65</v>
      </c>
      <c r="AY924" s="264" t="s">
        <v>136</v>
      </c>
    </row>
    <row r="925" spans="2:65" s="270" customFormat="1">
      <c r="B925" s="269"/>
      <c r="D925" s="257" t="s">
        <v>146</v>
      </c>
      <c r="E925" s="271" t="s">
        <v>33</v>
      </c>
      <c r="F925" s="272" t="s">
        <v>150</v>
      </c>
      <c r="H925" s="273">
        <v>4</v>
      </c>
      <c r="L925" s="269"/>
      <c r="M925" s="274"/>
      <c r="T925" s="275"/>
      <c r="AT925" s="271" t="s">
        <v>146</v>
      </c>
      <c r="AU925" s="271" t="s">
        <v>75</v>
      </c>
      <c r="AV925" s="270" t="s">
        <v>142</v>
      </c>
      <c r="AW925" s="270" t="s">
        <v>39</v>
      </c>
      <c r="AX925" s="270" t="s">
        <v>73</v>
      </c>
      <c r="AY925" s="271" t="s">
        <v>136</v>
      </c>
    </row>
    <row r="926" spans="2:65" s="228" customFormat="1" ht="22.75" customHeight="1">
      <c r="B926" s="227"/>
      <c r="D926" s="229" t="s">
        <v>64</v>
      </c>
      <c r="E926" s="237" t="s">
        <v>142</v>
      </c>
      <c r="F926" s="237" t="s">
        <v>451</v>
      </c>
      <c r="J926" s="238">
        <f>BK926</f>
        <v>0</v>
      </c>
      <c r="L926" s="227"/>
      <c r="M926" s="232"/>
      <c r="P926" s="233">
        <f>SUM(P927:P942)</f>
        <v>31.607999999999997</v>
      </c>
      <c r="R926" s="233">
        <f>SUM(R927:R942)</f>
        <v>45.378480000000003</v>
      </c>
      <c r="T926" s="234">
        <f>SUM(T927:T942)</f>
        <v>0</v>
      </c>
      <c r="AR926" s="229" t="s">
        <v>73</v>
      </c>
      <c r="AT926" s="235" t="s">
        <v>64</v>
      </c>
      <c r="AU926" s="235" t="s">
        <v>73</v>
      </c>
      <c r="AY926" s="229" t="s">
        <v>136</v>
      </c>
      <c r="BK926" s="236">
        <f>SUM(BK927:BK942)</f>
        <v>0</v>
      </c>
    </row>
    <row r="927" spans="2:65" s="176" customFormat="1" ht="16.5" customHeight="1">
      <c r="B927" s="175"/>
      <c r="C927" s="239" t="s">
        <v>452</v>
      </c>
      <c r="D927" s="239" t="s">
        <v>138</v>
      </c>
      <c r="E927" s="240" t="s">
        <v>453</v>
      </c>
      <c r="F927" s="241" t="s">
        <v>454</v>
      </c>
      <c r="G927" s="242" t="s">
        <v>96</v>
      </c>
      <c r="H927" s="243">
        <v>24</v>
      </c>
      <c r="I927" s="244"/>
      <c r="J927" s="244">
        <f>ROUND(I927*H927,2)</f>
        <v>0</v>
      </c>
      <c r="K927" s="241" t="s">
        <v>141</v>
      </c>
      <c r="L927" s="175"/>
      <c r="M927" s="245" t="s">
        <v>33</v>
      </c>
      <c r="N927" s="246" t="s">
        <v>49</v>
      </c>
      <c r="O927" s="247">
        <v>1.3169999999999999</v>
      </c>
      <c r="P927" s="247">
        <f>O927*H927</f>
        <v>31.607999999999997</v>
      </c>
      <c r="Q927" s="247">
        <v>1.8907700000000001</v>
      </c>
      <c r="R927" s="247">
        <f>Q927*H927</f>
        <v>45.378480000000003</v>
      </c>
      <c r="S927" s="247">
        <v>0</v>
      </c>
      <c r="T927" s="248">
        <f>S927*H927</f>
        <v>0</v>
      </c>
      <c r="AR927" s="249" t="s">
        <v>142</v>
      </c>
      <c r="AT927" s="249" t="s">
        <v>138</v>
      </c>
      <c r="AU927" s="249" t="s">
        <v>75</v>
      </c>
      <c r="AY927" s="167" t="s">
        <v>136</v>
      </c>
      <c r="BE927" s="250">
        <f>IF(N927="základní",J927,0)</f>
        <v>0</v>
      </c>
      <c r="BF927" s="250">
        <f>IF(N927="snížená",J927,0)</f>
        <v>0</v>
      </c>
      <c r="BG927" s="250">
        <f>IF(N927="zákl. přenesená",J927,0)</f>
        <v>0</v>
      </c>
      <c r="BH927" s="250">
        <f>IF(N927="sníž. přenesená",J927,0)</f>
        <v>0</v>
      </c>
      <c r="BI927" s="250">
        <f>IF(N927="nulová",J927,0)</f>
        <v>0</v>
      </c>
      <c r="BJ927" s="167" t="s">
        <v>73</v>
      </c>
      <c r="BK927" s="250">
        <f>ROUND(I927*H927,2)</f>
        <v>0</v>
      </c>
      <c r="BL927" s="167" t="s">
        <v>142</v>
      </c>
      <c r="BM927" s="249" t="s">
        <v>455</v>
      </c>
    </row>
    <row r="928" spans="2:65" s="176" customFormat="1">
      <c r="B928" s="175"/>
      <c r="D928" s="251" t="s">
        <v>144</v>
      </c>
      <c r="F928" s="252" t="s">
        <v>456</v>
      </c>
      <c r="L928" s="175"/>
      <c r="M928" s="253"/>
      <c r="T928" s="254"/>
      <c r="AT928" s="167" t="s">
        <v>144</v>
      </c>
      <c r="AU928" s="167" t="s">
        <v>75</v>
      </c>
    </row>
    <row r="929" spans="2:65" s="256" customFormat="1">
      <c r="B929" s="255"/>
      <c r="D929" s="257" t="s">
        <v>146</v>
      </c>
      <c r="E929" s="258" t="s">
        <v>33</v>
      </c>
      <c r="F929" s="259" t="s">
        <v>147</v>
      </c>
      <c r="H929" s="258" t="s">
        <v>33</v>
      </c>
      <c r="L929" s="255"/>
      <c r="M929" s="260"/>
      <c r="T929" s="261"/>
      <c r="AT929" s="258" t="s">
        <v>146</v>
      </c>
      <c r="AU929" s="258" t="s">
        <v>75</v>
      </c>
      <c r="AV929" s="256" t="s">
        <v>73</v>
      </c>
      <c r="AW929" s="256" t="s">
        <v>39</v>
      </c>
      <c r="AX929" s="256" t="s">
        <v>65</v>
      </c>
      <c r="AY929" s="258" t="s">
        <v>136</v>
      </c>
    </row>
    <row r="930" spans="2:65" s="263" customFormat="1">
      <c r="B930" s="262"/>
      <c r="D930" s="257" t="s">
        <v>146</v>
      </c>
      <c r="E930" s="264" t="s">
        <v>33</v>
      </c>
      <c r="F930" s="265" t="s">
        <v>457</v>
      </c>
      <c r="H930" s="266">
        <v>24</v>
      </c>
      <c r="L930" s="262"/>
      <c r="M930" s="267"/>
      <c r="T930" s="268"/>
      <c r="AT930" s="264" t="s">
        <v>146</v>
      </c>
      <c r="AU930" s="264" t="s">
        <v>75</v>
      </c>
      <c r="AV930" s="263" t="s">
        <v>75</v>
      </c>
      <c r="AW930" s="263" t="s">
        <v>39</v>
      </c>
      <c r="AX930" s="263" t="s">
        <v>65</v>
      </c>
      <c r="AY930" s="264" t="s">
        <v>136</v>
      </c>
    </row>
    <row r="931" spans="2:65" s="270" customFormat="1">
      <c r="B931" s="269"/>
      <c r="D931" s="257" t="s">
        <v>146</v>
      </c>
      <c r="E931" s="271" t="s">
        <v>458</v>
      </c>
      <c r="F931" s="272" t="s">
        <v>150</v>
      </c>
      <c r="H931" s="273">
        <v>24</v>
      </c>
      <c r="L931" s="269"/>
      <c r="M931" s="274"/>
      <c r="T931" s="275"/>
      <c r="AT931" s="271" t="s">
        <v>146</v>
      </c>
      <c r="AU931" s="271" t="s">
        <v>75</v>
      </c>
      <c r="AV931" s="270" t="s">
        <v>142</v>
      </c>
      <c r="AW931" s="270" t="s">
        <v>39</v>
      </c>
      <c r="AX931" s="270" t="s">
        <v>73</v>
      </c>
      <c r="AY931" s="271" t="s">
        <v>136</v>
      </c>
    </row>
    <row r="932" spans="2:65" s="176" customFormat="1" ht="10.5">
      <c r="B932" s="175"/>
      <c r="D932" s="257" t="s">
        <v>169</v>
      </c>
      <c r="F932" s="276" t="s">
        <v>215</v>
      </c>
      <c r="L932" s="175"/>
      <c r="M932" s="253"/>
      <c r="T932" s="254"/>
      <c r="AU932" s="167" t="s">
        <v>75</v>
      </c>
    </row>
    <row r="933" spans="2:65" s="176" customFormat="1">
      <c r="B933" s="175"/>
      <c r="D933" s="257" t="s">
        <v>169</v>
      </c>
      <c r="F933" s="277" t="s">
        <v>208</v>
      </c>
      <c r="H933" s="278">
        <v>0</v>
      </c>
      <c r="L933" s="175"/>
      <c r="M933" s="253"/>
      <c r="T933" s="254"/>
      <c r="AU933" s="167" t="s">
        <v>75</v>
      </c>
    </row>
    <row r="934" spans="2:65" s="176" customFormat="1">
      <c r="B934" s="175"/>
      <c r="D934" s="257" t="s">
        <v>169</v>
      </c>
      <c r="F934" s="277" t="s">
        <v>209</v>
      </c>
      <c r="H934" s="278">
        <v>0</v>
      </c>
      <c r="L934" s="175"/>
      <c r="M934" s="253"/>
      <c r="T934" s="254"/>
      <c r="AU934" s="167" t="s">
        <v>75</v>
      </c>
    </row>
    <row r="935" spans="2:65" s="176" customFormat="1">
      <c r="B935" s="175"/>
      <c r="D935" s="257" t="s">
        <v>169</v>
      </c>
      <c r="F935" s="277" t="s">
        <v>210</v>
      </c>
      <c r="H935" s="278">
        <v>43.7</v>
      </c>
      <c r="L935" s="175"/>
      <c r="M935" s="253"/>
      <c r="T935" s="254"/>
      <c r="AU935" s="167" t="s">
        <v>75</v>
      </c>
    </row>
    <row r="936" spans="2:65" s="176" customFormat="1">
      <c r="B936" s="175"/>
      <c r="D936" s="257" t="s">
        <v>169</v>
      </c>
      <c r="F936" s="277" t="s">
        <v>211</v>
      </c>
      <c r="H936" s="278">
        <v>8.0500000000000007</v>
      </c>
      <c r="L936" s="175"/>
      <c r="M936" s="253"/>
      <c r="T936" s="254"/>
      <c r="AU936" s="167" t="s">
        <v>75</v>
      </c>
    </row>
    <row r="937" spans="2:65" s="176" customFormat="1">
      <c r="B937" s="175"/>
      <c r="D937" s="257" t="s">
        <v>169</v>
      </c>
      <c r="F937" s="277" t="s">
        <v>212</v>
      </c>
      <c r="H937" s="278">
        <v>3.45</v>
      </c>
      <c r="L937" s="175"/>
      <c r="M937" s="253"/>
      <c r="T937" s="254"/>
      <c r="AU937" s="167" t="s">
        <v>75</v>
      </c>
    </row>
    <row r="938" spans="2:65" s="176" customFormat="1">
      <c r="B938" s="175"/>
      <c r="D938" s="257" t="s">
        <v>169</v>
      </c>
      <c r="F938" s="277" t="s">
        <v>207</v>
      </c>
      <c r="H938" s="278">
        <v>55.2</v>
      </c>
      <c r="L938" s="175"/>
      <c r="M938" s="253"/>
      <c r="T938" s="254"/>
      <c r="AU938" s="167" t="s">
        <v>75</v>
      </c>
    </row>
    <row r="939" spans="2:65" s="176" customFormat="1" ht="10.5">
      <c r="B939" s="175"/>
      <c r="D939" s="257" t="s">
        <v>169</v>
      </c>
      <c r="F939" s="276" t="s">
        <v>459</v>
      </c>
      <c r="L939" s="175"/>
      <c r="M939" s="253"/>
      <c r="T939" s="254"/>
      <c r="AU939" s="167" t="s">
        <v>75</v>
      </c>
    </row>
    <row r="940" spans="2:65" s="176" customFormat="1">
      <c r="B940" s="175"/>
      <c r="D940" s="257" t="s">
        <v>169</v>
      </c>
      <c r="F940" s="277" t="s">
        <v>147</v>
      </c>
      <c r="H940" s="278">
        <v>0</v>
      </c>
      <c r="L940" s="175"/>
      <c r="M940" s="253"/>
      <c r="T940" s="254"/>
      <c r="AU940" s="167" t="s">
        <v>75</v>
      </c>
    </row>
    <row r="941" spans="2:65" s="176" customFormat="1">
      <c r="B941" s="175"/>
      <c r="D941" s="257" t="s">
        <v>169</v>
      </c>
      <c r="F941" s="277" t="s">
        <v>457</v>
      </c>
      <c r="H941" s="278">
        <v>24</v>
      </c>
      <c r="L941" s="175"/>
      <c r="M941" s="253"/>
      <c r="T941" s="254"/>
      <c r="AU941" s="167" t="s">
        <v>75</v>
      </c>
    </row>
    <row r="942" spans="2:65" s="176" customFormat="1">
      <c r="B942" s="175"/>
      <c r="D942" s="257" t="s">
        <v>169</v>
      </c>
      <c r="F942" s="277" t="s">
        <v>150</v>
      </c>
      <c r="H942" s="278">
        <v>24</v>
      </c>
      <c r="L942" s="175"/>
      <c r="M942" s="253"/>
      <c r="T942" s="254"/>
      <c r="AU942" s="167" t="s">
        <v>75</v>
      </c>
    </row>
    <row r="943" spans="2:65" s="228" customFormat="1" ht="22.75" customHeight="1">
      <c r="B943" s="227"/>
      <c r="D943" s="229" t="s">
        <v>64</v>
      </c>
      <c r="E943" s="237" t="s">
        <v>182</v>
      </c>
      <c r="F943" s="237" t="s">
        <v>460</v>
      </c>
      <c r="J943" s="238">
        <f>BK943</f>
        <v>0</v>
      </c>
      <c r="L943" s="227"/>
      <c r="M943" s="232"/>
      <c r="P943" s="233">
        <f>SUM(P944:P967)</f>
        <v>130.23589999999999</v>
      </c>
      <c r="R943" s="233">
        <f>SUM(R944:R967)</f>
        <v>41.183840119999999</v>
      </c>
      <c r="T943" s="234">
        <f>SUM(T944:T967)</f>
        <v>0</v>
      </c>
      <c r="AR943" s="229" t="s">
        <v>73</v>
      </c>
      <c r="AT943" s="235" t="s">
        <v>64</v>
      </c>
      <c r="AU943" s="235" t="s">
        <v>73</v>
      </c>
      <c r="AY943" s="229" t="s">
        <v>136</v>
      </c>
      <c r="BK943" s="236">
        <f>SUM(BK944:BK967)</f>
        <v>0</v>
      </c>
    </row>
    <row r="944" spans="2:65" s="176" customFormat="1" ht="16.5" customHeight="1">
      <c r="B944" s="175"/>
      <c r="C944" s="239" t="s">
        <v>461</v>
      </c>
      <c r="D944" s="239" t="s">
        <v>138</v>
      </c>
      <c r="E944" s="240" t="s">
        <v>462</v>
      </c>
      <c r="F944" s="241" t="s">
        <v>463</v>
      </c>
      <c r="G944" s="242" t="s">
        <v>464</v>
      </c>
      <c r="H944" s="243">
        <v>1703.308</v>
      </c>
      <c r="I944" s="244"/>
      <c r="J944" s="244">
        <f>ROUND(I944*H944,2)</f>
        <v>0</v>
      </c>
      <c r="K944" s="241" t="s">
        <v>280</v>
      </c>
      <c r="L944" s="175"/>
      <c r="M944" s="245" t="s">
        <v>33</v>
      </c>
      <c r="N944" s="246" t="s">
        <v>49</v>
      </c>
      <c r="O944" s="247">
        <v>0.05</v>
      </c>
      <c r="P944" s="247">
        <f>O944*H944</f>
        <v>85.165400000000005</v>
      </c>
      <c r="Q944" s="247">
        <v>1.3999999999999999E-4</v>
      </c>
      <c r="R944" s="247">
        <f>Q944*H944</f>
        <v>0.23846311999999997</v>
      </c>
      <c r="S944" s="247">
        <v>0</v>
      </c>
      <c r="T944" s="248">
        <f>S944*H944</f>
        <v>0</v>
      </c>
      <c r="AR944" s="249" t="s">
        <v>142</v>
      </c>
      <c r="AT944" s="249" t="s">
        <v>138</v>
      </c>
      <c r="AU944" s="249" t="s">
        <v>75</v>
      </c>
      <c r="AY944" s="167" t="s">
        <v>136</v>
      </c>
      <c r="BE944" s="250">
        <f>IF(N944="základní",J944,0)</f>
        <v>0</v>
      </c>
      <c r="BF944" s="250">
        <f>IF(N944="snížená",J944,0)</f>
        <v>0</v>
      </c>
      <c r="BG944" s="250">
        <f>IF(N944="zákl. přenesená",J944,0)</f>
        <v>0</v>
      </c>
      <c r="BH944" s="250">
        <f>IF(N944="sníž. přenesená",J944,0)</f>
        <v>0</v>
      </c>
      <c r="BI944" s="250">
        <f>IF(N944="nulová",J944,0)</f>
        <v>0</v>
      </c>
      <c r="BJ944" s="167" t="s">
        <v>73</v>
      </c>
      <c r="BK944" s="250">
        <f>ROUND(I944*H944,2)</f>
        <v>0</v>
      </c>
      <c r="BL944" s="167" t="s">
        <v>142</v>
      </c>
      <c r="BM944" s="249" t="s">
        <v>465</v>
      </c>
    </row>
    <row r="945" spans="2:65" s="256" customFormat="1">
      <c r="B945" s="255"/>
      <c r="D945" s="257" t="s">
        <v>146</v>
      </c>
      <c r="E945" s="258" t="s">
        <v>33</v>
      </c>
      <c r="F945" s="259" t="s">
        <v>147</v>
      </c>
      <c r="H945" s="258" t="s">
        <v>33</v>
      </c>
      <c r="L945" s="255"/>
      <c r="M945" s="260"/>
      <c r="T945" s="261"/>
      <c r="AT945" s="258" t="s">
        <v>146</v>
      </c>
      <c r="AU945" s="258" t="s">
        <v>75</v>
      </c>
      <c r="AV945" s="256" t="s">
        <v>73</v>
      </c>
      <c r="AW945" s="256" t="s">
        <v>39</v>
      </c>
      <c r="AX945" s="256" t="s">
        <v>65</v>
      </c>
      <c r="AY945" s="258" t="s">
        <v>136</v>
      </c>
    </row>
    <row r="946" spans="2:65" s="263" customFormat="1">
      <c r="B946" s="262"/>
      <c r="D946" s="257" t="s">
        <v>146</v>
      </c>
      <c r="E946" s="264" t="s">
        <v>33</v>
      </c>
      <c r="F946" s="265" t="s">
        <v>466</v>
      </c>
      <c r="H946" s="266">
        <v>281.68599999999998</v>
      </c>
      <c r="L946" s="262"/>
      <c r="M946" s="267"/>
      <c r="T946" s="268"/>
      <c r="AT946" s="264" t="s">
        <v>146</v>
      </c>
      <c r="AU946" s="264" t="s">
        <v>75</v>
      </c>
      <c r="AV946" s="263" t="s">
        <v>75</v>
      </c>
      <c r="AW946" s="263" t="s">
        <v>39</v>
      </c>
      <c r="AX946" s="263" t="s">
        <v>65</v>
      </c>
      <c r="AY946" s="264" t="s">
        <v>136</v>
      </c>
    </row>
    <row r="947" spans="2:65" s="263" customFormat="1">
      <c r="B947" s="262"/>
      <c r="D947" s="257" t="s">
        <v>146</v>
      </c>
      <c r="E947" s="264" t="s">
        <v>33</v>
      </c>
      <c r="F947" s="265" t="s">
        <v>467</v>
      </c>
      <c r="H947" s="266">
        <v>754.29100000000005</v>
      </c>
      <c r="L947" s="262"/>
      <c r="M947" s="267"/>
      <c r="T947" s="268"/>
      <c r="AT947" s="264" t="s">
        <v>146</v>
      </c>
      <c r="AU947" s="264" t="s">
        <v>75</v>
      </c>
      <c r="AV947" s="263" t="s">
        <v>75</v>
      </c>
      <c r="AW947" s="263" t="s">
        <v>39</v>
      </c>
      <c r="AX947" s="263" t="s">
        <v>65</v>
      </c>
      <c r="AY947" s="264" t="s">
        <v>136</v>
      </c>
    </row>
    <row r="948" spans="2:65" s="263" customFormat="1">
      <c r="B948" s="262"/>
      <c r="D948" s="257" t="s">
        <v>146</v>
      </c>
      <c r="E948" s="264" t="s">
        <v>33</v>
      </c>
      <c r="F948" s="265" t="s">
        <v>468</v>
      </c>
      <c r="H948" s="266">
        <v>22.579000000000001</v>
      </c>
      <c r="L948" s="262"/>
      <c r="M948" s="267"/>
      <c r="T948" s="268"/>
      <c r="AT948" s="264" t="s">
        <v>146</v>
      </c>
      <c r="AU948" s="264" t="s">
        <v>75</v>
      </c>
      <c r="AV948" s="263" t="s">
        <v>75</v>
      </c>
      <c r="AW948" s="263" t="s">
        <v>39</v>
      </c>
      <c r="AX948" s="263" t="s">
        <v>65</v>
      </c>
      <c r="AY948" s="264" t="s">
        <v>136</v>
      </c>
    </row>
    <row r="949" spans="2:65" s="263" customFormat="1">
      <c r="B949" s="262"/>
      <c r="D949" s="257" t="s">
        <v>146</v>
      </c>
      <c r="E949" s="264" t="s">
        <v>33</v>
      </c>
      <c r="F949" s="265" t="s">
        <v>469</v>
      </c>
      <c r="H949" s="266">
        <v>422.62900000000002</v>
      </c>
      <c r="L949" s="262"/>
      <c r="M949" s="267"/>
      <c r="T949" s="268"/>
      <c r="AT949" s="264" t="s">
        <v>146</v>
      </c>
      <c r="AU949" s="264" t="s">
        <v>75</v>
      </c>
      <c r="AV949" s="263" t="s">
        <v>75</v>
      </c>
      <c r="AW949" s="263" t="s">
        <v>39</v>
      </c>
      <c r="AX949" s="263" t="s">
        <v>65</v>
      </c>
      <c r="AY949" s="264" t="s">
        <v>136</v>
      </c>
    </row>
    <row r="950" spans="2:65" s="263" customFormat="1">
      <c r="B950" s="262"/>
      <c r="D950" s="257" t="s">
        <v>146</v>
      </c>
      <c r="E950" s="264" t="s">
        <v>33</v>
      </c>
      <c r="F950" s="265" t="s">
        <v>470</v>
      </c>
      <c r="H950" s="266">
        <v>222.12299999999999</v>
      </c>
      <c r="L950" s="262"/>
      <c r="M950" s="267"/>
      <c r="T950" s="268"/>
      <c r="AT950" s="264" t="s">
        <v>146</v>
      </c>
      <c r="AU950" s="264" t="s">
        <v>75</v>
      </c>
      <c r="AV950" s="263" t="s">
        <v>75</v>
      </c>
      <c r="AW950" s="263" t="s">
        <v>39</v>
      </c>
      <c r="AX950" s="263" t="s">
        <v>65</v>
      </c>
      <c r="AY950" s="264" t="s">
        <v>136</v>
      </c>
    </row>
    <row r="951" spans="2:65" s="270" customFormat="1">
      <c r="B951" s="269"/>
      <c r="D951" s="257" t="s">
        <v>146</v>
      </c>
      <c r="E951" s="271" t="s">
        <v>33</v>
      </c>
      <c r="F951" s="272" t="s">
        <v>150</v>
      </c>
      <c r="H951" s="273">
        <v>1703.308</v>
      </c>
      <c r="L951" s="269"/>
      <c r="M951" s="274"/>
      <c r="T951" s="275"/>
      <c r="AT951" s="271" t="s">
        <v>146</v>
      </c>
      <c r="AU951" s="271" t="s">
        <v>75</v>
      </c>
      <c r="AV951" s="270" t="s">
        <v>142</v>
      </c>
      <c r="AW951" s="270" t="s">
        <v>39</v>
      </c>
      <c r="AX951" s="270" t="s">
        <v>73</v>
      </c>
      <c r="AY951" s="271" t="s">
        <v>136</v>
      </c>
    </row>
    <row r="952" spans="2:65" s="176" customFormat="1" ht="24.25" customHeight="1">
      <c r="B952" s="175"/>
      <c r="C952" s="239" t="s">
        <v>471</v>
      </c>
      <c r="D952" s="239" t="s">
        <v>138</v>
      </c>
      <c r="E952" s="240" t="s">
        <v>472</v>
      </c>
      <c r="F952" s="241" t="s">
        <v>473</v>
      </c>
      <c r="G952" s="242" t="s">
        <v>96</v>
      </c>
      <c r="H952" s="243">
        <v>20.7</v>
      </c>
      <c r="I952" s="244"/>
      <c r="J952" s="244">
        <f>ROUND(I952*H952,2)</f>
        <v>0</v>
      </c>
      <c r="K952" s="241" t="s">
        <v>141</v>
      </c>
      <c r="L952" s="175"/>
      <c r="M952" s="245" t="s">
        <v>33</v>
      </c>
      <c r="N952" s="246" t="s">
        <v>49</v>
      </c>
      <c r="O952" s="247">
        <v>1.8360000000000001</v>
      </c>
      <c r="P952" s="247">
        <f>O952*H952</f>
        <v>38.005200000000002</v>
      </c>
      <c r="Q952" s="247">
        <v>1.837</v>
      </c>
      <c r="R952" s="247">
        <f>Q952*H952</f>
        <v>38.0259</v>
      </c>
      <c r="S952" s="247">
        <v>0</v>
      </c>
      <c r="T952" s="248">
        <f>S952*H952</f>
        <v>0</v>
      </c>
      <c r="AR952" s="249" t="s">
        <v>142</v>
      </c>
      <c r="AT952" s="249" t="s">
        <v>138</v>
      </c>
      <c r="AU952" s="249" t="s">
        <v>75</v>
      </c>
      <c r="AY952" s="167" t="s">
        <v>136</v>
      </c>
      <c r="BE952" s="250">
        <f>IF(N952="základní",J952,0)</f>
        <v>0</v>
      </c>
      <c r="BF952" s="250">
        <f>IF(N952="snížená",J952,0)</f>
        <v>0</v>
      </c>
      <c r="BG952" s="250">
        <f>IF(N952="zákl. přenesená",J952,0)</f>
        <v>0</v>
      </c>
      <c r="BH952" s="250">
        <f>IF(N952="sníž. přenesená",J952,0)</f>
        <v>0</v>
      </c>
      <c r="BI952" s="250">
        <f>IF(N952="nulová",J952,0)</f>
        <v>0</v>
      </c>
      <c r="BJ952" s="167" t="s">
        <v>73</v>
      </c>
      <c r="BK952" s="250">
        <f>ROUND(I952*H952,2)</f>
        <v>0</v>
      </c>
      <c r="BL952" s="167" t="s">
        <v>142</v>
      </c>
      <c r="BM952" s="249" t="s">
        <v>474</v>
      </c>
    </row>
    <row r="953" spans="2:65" s="176" customFormat="1">
      <c r="B953" s="175"/>
      <c r="D953" s="251" t="s">
        <v>144</v>
      </c>
      <c r="F953" s="252" t="s">
        <v>475</v>
      </c>
      <c r="L953" s="175"/>
      <c r="M953" s="253"/>
      <c r="T953" s="254"/>
      <c r="AT953" s="167" t="s">
        <v>144</v>
      </c>
      <c r="AU953" s="167" t="s">
        <v>75</v>
      </c>
    </row>
    <row r="954" spans="2:65" s="256" customFormat="1">
      <c r="B954" s="255"/>
      <c r="D954" s="257" t="s">
        <v>146</v>
      </c>
      <c r="E954" s="258" t="s">
        <v>33</v>
      </c>
      <c r="F954" s="259" t="s">
        <v>147</v>
      </c>
      <c r="H954" s="258" t="s">
        <v>33</v>
      </c>
      <c r="L954" s="255"/>
      <c r="M954" s="260"/>
      <c r="T954" s="261"/>
      <c r="AT954" s="258" t="s">
        <v>146</v>
      </c>
      <c r="AU954" s="258" t="s">
        <v>75</v>
      </c>
      <c r="AV954" s="256" t="s">
        <v>73</v>
      </c>
      <c r="AW954" s="256" t="s">
        <v>39</v>
      </c>
      <c r="AX954" s="256" t="s">
        <v>65</v>
      </c>
      <c r="AY954" s="258" t="s">
        <v>136</v>
      </c>
    </row>
    <row r="955" spans="2:65" s="263" customFormat="1">
      <c r="B955" s="262"/>
      <c r="D955" s="257" t="s">
        <v>146</v>
      </c>
      <c r="E955" s="264" t="s">
        <v>33</v>
      </c>
      <c r="F955" s="265" t="s">
        <v>476</v>
      </c>
      <c r="H955" s="266">
        <v>2.4</v>
      </c>
      <c r="L955" s="262"/>
      <c r="M955" s="267"/>
      <c r="T955" s="268"/>
      <c r="AT955" s="264" t="s">
        <v>146</v>
      </c>
      <c r="AU955" s="264" t="s">
        <v>75</v>
      </c>
      <c r="AV955" s="263" t="s">
        <v>75</v>
      </c>
      <c r="AW955" s="263" t="s">
        <v>39</v>
      </c>
      <c r="AX955" s="263" t="s">
        <v>65</v>
      </c>
      <c r="AY955" s="264" t="s">
        <v>136</v>
      </c>
    </row>
    <row r="956" spans="2:65" s="263" customFormat="1">
      <c r="B956" s="262"/>
      <c r="D956" s="257" t="s">
        <v>146</v>
      </c>
      <c r="E956" s="264" t="s">
        <v>33</v>
      </c>
      <c r="F956" s="265" t="s">
        <v>477</v>
      </c>
      <c r="H956" s="266">
        <v>18.3</v>
      </c>
      <c r="L956" s="262"/>
      <c r="M956" s="267"/>
      <c r="T956" s="268"/>
      <c r="AT956" s="264" t="s">
        <v>146</v>
      </c>
      <c r="AU956" s="264" t="s">
        <v>75</v>
      </c>
      <c r="AV956" s="263" t="s">
        <v>75</v>
      </c>
      <c r="AW956" s="263" t="s">
        <v>39</v>
      </c>
      <c r="AX956" s="263" t="s">
        <v>65</v>
      </c>
      <c r="AY956" s="264" t="s">
        <v>136</v>
      </c>
    </row>
    <row r="957" spans="2:65" s="270" customFormat="1">
      <c r="B957" s="269"/>
      <c r="D957" s="257" t="s">
        <v>146</v>
      </c>
      <c r="E957" s="271" t="s">
        <v>33</v>
      </c>
      <c r="F957" s="272" t="s">
        <v>150</v>
      </c>
      <c r="H957" s="273">
        <v>20.7</v>
      </c>
      <c r="L957" s="269"/>
      <c r="M957" s="274"/>
      <c r="T957" s="275"/>
      <c r="AT957" s="271" t="s">
        <v>146</v>
      </c>
      <c r="AU957" s="271" t="s">
        <v>75</v>
      </c>
      <c r="AV957" s="270" t="s">
        <v>142</v>
      </c>
      <c r="AW957" s="270" t="s">
        <v>39</v>
      </c>
      <c r="AX957" s="270" t="s">
        <v>73</v>
      </c>
      <c r="AY957" s="271" t="s">
        <v>136</v>
      </c>
    </row>
    <row r="958" spans="2:65" s="176" customFormat="1" ht="21.75" customHeight="1">
      <c r="B958" s="175"/>
      <c r="C958" s="239" t="s">
        <v>478</v>
      </c>
      <c r="D958" s="239" t="s">
        <v>138</v>
      </c>
      <c r="E958" s="240" t="s">
        <v>479</v>
      </c>
      <c r="F958" s="241" t="s">
        <v>480</v>
      </c>
      <c r="G958" s="242" t="s">
        <v>89</v>
      </c>
      <c r="H958" s="243">
        <v>9.9</v>
      </c>
      <c r="I958" s="244"/>
      <c r="J958" s="244">
        <f>ROUND(I958*H958,2)</f>
        <v>0</v>
      </c>
      <c r="K958" s="241" t="s">
        <v>141</v>
      </c>
      <c r="L958" s="175"/>
      <c r="M958" s="245" t="s">
        <v>33</v>
      </c>
      <c r="N958" s="246" t="s">
        <v>49</v>
      </c>
      <c r="O958" s="247">
        <v>0.60499999999999998</v>
      </c>
      <c r="P958" s="247">
        <f>O958*H958</f>
        <v>5.9894999999999996</v>
      </c>
      <c r="Q958" s="247">
        <v>0.20893</v>
      </c>
      <c r="R958" s="247">
        <f>Q958*H958</f>
        <v>2.0684070000000001</v>
      </c>
      <c r="S958" s="247">
        <v>0</v>
      </c>
      <c r="T958" s="248">
        <f>S958*H958</f>
        <v>0</v>
      </c>
      <c r="AR958" s="249" t="s">
        <v>142</v>
      </c>
      <c r="AT958" s="249" t="s">
        <v>138</v>
      </c>
      <c r="AU958" s="249" t="s">
        <v>75</v>
      </c>
      <c r="AY958" s="167" t="s">
        <v>136</v>
      </c>
      <c r="BE958" s="250">
        <f>IF(N958="základní",J958,0)</f>
        <v>0</v>
      </c>
      <c r="BF958" s="250">
        <f>IF(N958="snížená",J958,0)</f>
        <v>0</v>
      </c>
      <c r="BG958" s="250">
        <f>IF(N958="zákl. přenesená",J958,0)</f>
        <v>0</v>
      </c>
      <c r="BH958" s="250">
        <f>IF(N958="sníž. přenesená",J958,0)</f>
        <v>0</v>
      </c>
      <c r="BI958" s="250">
        <f>IF(N958="nulová",J958,0)</f>
        <v>0</v>
      </c>
      <c r="BJ958" s="167" t="s">
        <v>73</v>
      </c>
      <c r="BK958" s="250">
        <f>ROUND(I958*H958,2)</f>
        <v>0</v>
      </c>
      <c r="BL958" s="167" t="s">
        <v>142</v>
      </c>
      <c r="BM958" s="249" t="s">
        <v>481</v>
      </c>
    </row>
    <row r="959" spans="2:65" s="176" customFormat="1">
      <c r="B959" s="175"/>
      <c r="D959" s="251" t="s">
        <v>144</v>
      </c>
      <c r="F959" s="252" t="s">
        <v>482</v>
      </c>
      <c r="L959" s="175"/>
      <c r="M959" s="253"/>
      <c r="T959" s="254"/>
      <c r="AT959" s="167" t="s">
        <v>144</v>
      </c>
      <c r="AU959" s="167" t="s">
        <v>75</v>
      </c>
    </row>
    <row r="960" spans="2:65" s="256" customFormat="1">
      <c r="B960" s="255"/>
      <c r="D960" s="257" t="s">
        <v>146</v>
      </c>
      <c r="E960" s="258" t="s">
        <v>33</v>
      </c>
      <c r="F960" s="259" t="s">
        <v>147</v>
      </c>
      <c r="H960" s="258" t="s">
        <v>33</v>
      </c>
      <c r="L960" s="255"/>
      <c r="M960" s="260"/>
      <c r="T960" s="261"/>
      <c r="AT960" s="258" t="s">
        <v>146</v>
      </c>
      <c r="AU960" s="258" t="s">
        <v>75</v>
      </c>
      <c r="AV960" s="256" t="s">
        <v>73</v>
      </c>
      <c r="AW960" s="256" t="s">
        <v>39</v>
      </c>
      <c r="AX960" s="256" t="s">
        <v>65</v>
      </c>
      <c r="AY960" s="258" t="s">
        <v>136</v>
      </c>
    </row>
    <row r="961" spans="2:65" s="263" customFormat="1">
      <c r="B961" s="262"/>
      <c r="D961" s="257" t="s">
        <v>146</v>
      </c>
      <c r="E961" s="264" t="s">
        <v>33</v>
      </c>
      <c r="F961" s="265" t="s">
        <v>483</v>
      </c>
      <c r="H961" s="266">
        <v>9.9</v>
      </c>
      <c r="L961" s="262"/>
      <c r="M961" s="267"/>
      <c r="T961" s="268"/>
      <c r="AT961" s="264" t="s">
        <v>146</v>
      </c>
      <c r="AU961" s="264" t="s">
        <v>75</v>
      </c>
      <c r="AV961" s="263" t="s">
        <v>75</v>
      </c>
      <c r="AW961" s="263" t="s">
        <v>39</v>
      </c>
      <c r="AX961" s="263" t="s">
        <v>65</v>
      </c>
      <c r="AY961" s="264" t="s">
        <v>136</v>
      </c>
    </row>
    <row r="962" spans="2:65" s="270" customFormat="1">
      <c r="B962" s="269"/>
      <c r="D962" s="257" t="s">
        <v>146</v>
      </c>
      <c r="E962" s="271" t="s">
        <v>33</v>
      </c>
      <c r="F962" s="272" t="s">
        <v>150</v>
      </c>
      <c r="H962" s="273">
        <v>9.9</v>
      </c>
      <c r="L962" s="269"/>
      <c r="M962" s="274"/>
      <c r="T962" s="275"/>
      <c r="AT962" s="271" t="s">
        <v>146</v>
      </c>
      <c r="AU962" s="271" t="s">
        <v>75</v>
      </c>
      <c r="AV962" s="270" t="s">
        <v>142</v>
      </c>
      <c r="AW962" s="270" t="s">
        <v>39</v>
      </c>
      <c r="AX962" s="270" t="s">
        <v>73</v>
      </c>
      <c r="AY962" s="271" t="s">
        <v>136</v>
      </c>
    </row>
    <row r="963" spans="2:65" s="176" customFormat="1" ht="24.25" customHeight="1">
      <c r="B963" s="175"/>
      <c r="C963" s="239" t="s">
        <v>484</v>
      </c>
      <c r="D963" s="239" t="s">
        <v>138</v>
      </c>
      <c r="E963" s="240" t="s">
        <v>485</v>
      </c>
      <c r="F963" s="241" t="s">
        <v>486</v>
      </c>
      <c r="G963" s="242" t="s">
        <v>92</v>
      </c>
      <c r="H963" s="243">
        <v>6.6</v>
      </c>
      <c r="I963" s="244"/>
      <c r="J963" s="244">
        <f>ROUND(I963*H963,2)</f>
        <v>0</v>
      </c>
      <c r="K963" s="241" t="s">
        <v>141</v>
      </c>
      <c r="L963" s="175"/>
      <c r="M963" s="245" t="s">
        <v>33</v>
      </c>
      <c r="N963" s="246" t="s">
        <v>49</v>
      </c>
      <c r="O963" s="247">
        <v>0.16300000000000001</v>
      </c>
      <c r="P963" s="247">
        <f>O963*H963</f>
        <v>1.0758000000000001</v>
      </c>
      <c r="Q963" s="247">
        <v>0.12895000000000001</v>
      </c>
      <c r="R963" s="247">
        <f>Q963*H963</f>
        <v>0.85106999999999999</v>
      </c>
      <c r="S963" s="247">
        <v>0</v>
      </c>
      <c r="T963" s="248">
        <f>S963*H963</f>
        <v>0</v>
      </c>
      <c r="AR963" s="249" t="s">
        <v>142</v>
      </c>
      <c r="AT963" s="249" t="s">
        <v>138</v>
      </c>
      <c r="AU963" s="249" t="s">
        <v>75</v>
      </c>
      <c r="AY963" s="167" t="s">
        <v>136</v>
      </c>
      <c r="BE963" s="250">
        <f>IF(N963="základní",J963,0)</f>
        <v>0</v>
      </c>
      <c r="BF963" s="250">
        <f>IF(N963="snížená",J963,0)</f>
        <v>0</v>
      </c>
      <c r="BG963" s="250">
        <f>IF(N963="zákl. přenesená",J963,0)</f>
        <v>0</v>
      </c>
      <c r="BH963" s="250">
        <f>IF(N963="sníž. přenesená",J963,0)</f>
        <v>0</v>
      </c>
      <c r="BI963" s="250">
        <f>IF(N963="nulová",J963,0)</f>
        <v>0</v>
      </c>
      <c r="BJ963" s="167" t="s">
        <v>73</v>
      </c>
      <c r="BK963" s="250">
        <f>ROUND(I963*H963,2)</f>
        <v>0</v>
      </c>
      <c r="BL963" s="167" t="s">
        <v>142</v>
      </c>
      <c r="BM963" s="249" t="s">
        <v>487</v>
      </c>
    </row>
    <row r="964" spans="2:65" s="176" customFormat="1">
      <c r="B964" s="175"/>
      <c r="D964" s="251" t="s">
        <v>144</v>
      </c>
      <c r="F964" s="252" t="s">
        <v>488</v>
      </c>
      <c r="L964" s="175"/>
      <c r="M964" s="253"/>
      <c r="T964" s="254"/>
      <c r="AT964" s="167" t="s">
        <v>144</v>
      </c>
      <c r="AU964" s="167" t="s">
        <v>75</v>
      </c>
    </row>
    <row r="965" spans="2:65" s="256" customFormat="1">
      <c r="B965" s="255"/>
      <c r="D965" s="257" t="s">
        <v>146</v>
      </c>
      <c r="E965" s="258" t="s">
        <v>33</v>
      </c>
      <c r="F965" s="259" t="s">
        <v>147</v>
      </c>
      <c r="H965" s="258" t="s">
        <v>33</v>
      </c>
      <c r="L965" s="255"/>
      <c r="M965" s="260"/>
      <c r="T965" s="261"/>
      <c r="AT965" s="258" t="s">
        <v>146</v>
      </c>
      <c r="AU965" s="258" t="s">
        <v>75</v>
      </c>
      <c r="AV965" s="256" t="s">
        <v>73</v>
      </c>
      <c r="AW965" s="256" t="s">
        <v>39</v>
      </c>
      <c r="AX965" s="256" t="s">
        <v>65</v>
      </c>
      <c r="AY965" s="258" t="s">
        <v>136</v>
      </c>
    </row>
    <row r="966" spans="2:65" s="263" customFormat="1">
      <c r="B966" s="262"/>
      <c r="D966" s="257" t="s">
        <v>146</v>
      </c>
      <c r="E966" s="264" t="s">
        <v>33</v>
      </c>
      <c r="F966" s="265" t="s">
        <v>489</v>
      </c>
      <c r="H966" s="266">
        <v>6.6</v>
      </c>
      <c r="L966" s="262"/>
      <c r="M966" s="267"/>
      <c r="T966" s="268"/>
      <c r="AT966" s="264" t="s">
        <v>146</v>
      </c>
      <c r="AU966" s="264" t="s">
        <v>75</v>
      </c>
      <c r="AV966" s="263" t="s">
        <v>75</v>
      </c>
      <c r="AW966" s="263" t="s">
        <v>39</v>
      </c>
      <c r="AX966" s="263" t="s">
        <v>65</v>
      </c>
      <c r="AY966" s="264" t="s">
        <v>136</v>
      </c>
    </row>
    <row r="967" spans="2:65" s="270" customFormat="1">
      <c r="B967" s="269"/>
      <c r="D967" s="257" t="s">
        <v>146</v>
      </c>
      <c r="E967" s="271" t="s">
        <v>33</v>
      </c>
      <c r="F967" s="272" t="s">
        <v>150</v>
      </c>
      <c r="H967" s="273">
        <v>6.6</v>
      </c>
      <c r="L967" s="269"/>
      <c r="M967" s="274"/>
      <c r="T967" s="275"/>
      <c r="AT967" s="271" t="s">
        <v>146</v>
      </c>
      <c r="AU967" s="271" t="s">
        <v>75</v>
      </c>
      <c r="AV967" s="270" t="s">
        <v>142</v>
      </c>
      <c r="AW967" s="270" t="s">
        <v>39</v>
      </c>
      <c r="AX967" s="270" t="s">
        <v>73</v>
      </c>
      <c r="AY967" s="271" t="s">
        <v>136</v>
      </c>
    </row>
    <row r="968" spans="2:65" s="228" customFormat="1" ht="22.75" customHeight="1">
      <c r="B968" s="227"/>
      <c r="D968" s="229" t="s">
        <v>64</v>
      </c>
      <c r="E968" s="237" t="s">
        <v>490</v>
      </c>
      <c r="F968" s="237" t="s">
        <v>491</v>
      </c>
      <c r="J968" s="238">
        <f>BK968</f>
        <v>0</v>
      </c>
      <c r="L968" s="227"/>
      <c r="M968" s="232"/>
      <c r="P968" s="233">
        <f>SUM(P969:P972)</f>
        <v>252.43438000000003</v>
      </c>
      <c r="R968" s="233">
        <f>SUM(R969:R972)</f>
        <v>0</v>
      </c>
      <c r="T968" s="234">
        <f>SUM(T969:T972)</f>
        <v>0</v>
      </c>
      <c r="AR968" s="229" t="s">
        <v>73</v>
      </c>
      <c r="AT968" s="235" t="s">
        <v>64</v>
      </c>
      <c r="AU968" s="235" t="s">
        <v>73</v>
      </c>
      <c r="AY968" s="229" t="s">
        <v>136</v>
      </c>
      <c r="BK968" s="236">
        <f>SUM(BK969:BK972)</f>
        <v>0</v>
      </c>
    </row>
    <row r="969" spans="2:65" s="176" customFormat="1" ht="24.25" customHeight="1">
      <c r="B969" s="175"/>
      <c r="C969" s="239" t="s">
        <v>492</v>
      </c>
      <c r="D969" s="239" t="s">
        <v>138</v>
      </c>
      <c r="E969" s="240" t="s">
        <v>493</v>
      </c>
      <c r="F969" s="241" t="s">
        <v>494</v>
      </c>
      <c r="G969" s="242" t="s">
        <v>371</v>
      </c>
      <c r="H969" s="243">
        <v>273.79000000000002</v>
      </c>
      <c r="I969" s="244"/>
      <c r="J969" s="244">
        <f>ROUND(I969*H969,2)</f>
        <v>0</v>
      </c>
      <c r="K969" s="241" t="s">
        <v>141</v>
      </c>
      <c r="L969" s="175"/>
      <c r="M969" s="245" t="s">
        <v>33</v>
      </c>
      <c r="N969" s="246" t="s">
        <v>49</v>
      </c>
      <c r="O969" s="247">
        <v>0.65</v>
      </c>
      <c r="P969" s="247">
        <f>O969*H969</f>
        <v>177.96350000000001</v>
      </c>
      <c r="Q969" s="247">
        <v>0</v>
      </c>
      <c r="R969" s="247">
        <f>Q969*H969</f>
        <v>0</v>
      </c>
      <c r="S969" s="247">
        <v>0</v>
      </c>
      <c r="T969" s="248">
        <f>S969*H969</f>
        <v>0</v>
      </c>
      <c r="AR969" s="249" t="s">
        <v>142</v>
      </c>
      <c r="AT969" s="249" t="s">
        <v>138</v>
      </c>
      <c r="AU969" s="249" t="s">
        <v>75</v>
      </c>
      <c r="AY969" s="167" t="s">
        <v>136</v>
      </c>
      <c r="BE969" s="250">
        <f>IF(N969="základní",J969,0)</f>
        <v>0</v>
      </c>
      <c r="BF969" s="250">
        <f>IF(N969="snížená",J969,0)</f>
        <v>0</v>
      </c>
      <c r="BG969" s="250">
        <f>IF(N969="zákl. přenesená",J969,0)</f>
        <v>0</v>
      </c>
      <c r="BH969" s="250">
        <f>IF(N969="sníž. přenesená",J969,0)</f>
        <v>0</v>
      </c>
      <c r="BI969" s="250">
        <f>IF(N969="nulová",J969,0)</f>
        <v>0</v>
      </c>
      <c r="BJ969" s="167" t="s">
        <v>73</v>
      </c>
      <c r="BK969" s="250">
        <f>ROUND(I969*H969,2)</f>
        <v>0</v>
      </c>
      <c r="BL969" s="167" t="s">
        <v>142</v>
      </c>
      <c r="BM969" s="249" t="s">
        <v>495</v>
      </c>
    </row>
    <row r="970" spans="2:65" s="176" customFormat="1">
      <c r="B970" s="175"/>
      <c r="D970" s="251" t="s">
        <v>144</v>
      </c>
      <c r="F970" s="252" t="s">
        <v>496</v>
      </c>
      <c r="L970" s="175"/>
      <c r="M970" s="253"/>
      <c r="T970" s="254"/>
      <c r="AT970" s="167" t="s">
        <v>144</v>
      </c>
      <c r="AU970" s="167" t="s">
        <v>75</v>
      </c>
    </row>
    <row r="971" spans="2:65" s="176" customFormat="1" ht="33" customHeight="1">
      <c r="B971" s="175"/>
      <c r="C971" s="239" t="s">
        <v>497</v>
      </c>
      <c r="D971" s="239" t="s">
        <v>138</v>
      </c>
      <c r="E971" s="240" t="s">
        <v>498</v>
      </c>
      <c r="F971" s="241" t="s">
        <v>499</v>
      </c>
      <c r="G971" s="242" t="s">
        <v>371</v>
      </c>
      <c r="H971" s="243">
        <v>273.79000000000002</v>
      </c>
      <c r="I971" s="244"/>
      <c r="J971" s="244">
        <f>ROUND(I971*H971,2)</f>
        <v>0</v>
      </c>
      <c r="K971" s="241" t="s">
        <v>141</v>
      </c>
      <c r="L971" s="175"/>
      <c r="M971" s="245" t="s">
        <v>33</v>
      </c>
      <c r="N971" s="246" t="s">
        <v>49</v>
      </c>
      <c r="O971" s="247">
        <v>0.27200000000000002</v>
      </c>
      <c r="P971" s="247">
        <f>O971*H971</f>
        <v>74.470880000000008</v>
      </c>
      <c r="Q971" s="247">
        <v>0</v>
      </c>
      <c r="R971" s="247">
        <f>Q971*H971</f>
        <v>0</v>
      </c>
      <c r="S971" s="247">
        <v>0</v>
      </c>
      <c r="T971" s="248">
        <f>S971*H971</f>
        <v>0</v>
      </c>
      <c r="AR971" s="249" t="s">
        <v>142</v>
      </c>
      <c r="AT971" s="249" t="s">
        <v>138</v>
      </c>
      <c r="AU971" s="249" t="s">
        <v>75</v>
      </c>
      <c r="AY971" s="167" t="s">
        <v>136</v>
      </c>
      <c r="BE971" s="250">
        <f>IF(N971="základní",J971,0)</f>
        <v>0</v>
      </c>
      <c r="BF971" s="250">
        <f>IF(N971="snížená",J971,0)</f>
        <v>0</v>
      </c>
      <c r="BG971" s="250">
        <f>IF(N971="zákl. přenesená",J971,0)</f>
        <v>0</v>
      </c>
      <c r="BH971" s="250">
        <f>IF(N971="sníž. přenesená",J971,0)</f>
        <v>0</v>
      </c>
      <c r="BI971" s="250">
        <f>IF(N971="nulová",J971,0)</f>
        <v>0</v>
      </c>
      <c r="BJ971" s="167" t="s">
        <v>73</v>
      </c>
      <c r="BK971" s="250">
        <f>ROUND(I971*H971,2)</f>
        <v>0</v>
      </c>
      <c r="BL971" s="167" t="s">
        <v>142</v>
      </c>
      <c r="BM971" s="249" t="s">
        <v>500</v>
      </c>
    </row>
    <row r="972" spans="2:65" s="176" customFormat="1">
      <c r="B972" s="175"/>
      <c r="D972" s="251" t="s">
        <v>144</v>
      </c>
      <c r="F972" s="252" t="s">
        <v>501</v>
      </c>
      <c r="L972" s="175"/>
      <c r="M972" s="253"/>
      <c r="T972" s="254"/>
      <c r="AT972" s="167" t="s">
        <v>144</v>
      </c>
      <c r="AU972" s="167" t="s">
        <v>75</v>
      </c>
    </row>
    <row r="973" spans="2:65" s="228" customFormat="1" ht="22.75" customHeight="1">
      <c r="B973" s="227"/>
      <c r="D973" s="229" t="s">
        <v>64</v>
      </c>
      <c r="E973" s="237" t="s">
        <v>502</v>
      </c>
      <c r="F973" s="237" t="s">
        <v>503</v>
      </c>
      <c r="J973" s="238">
        <f>BK973</f>
        <v>0</v>
      </c>
      <c r="L973" s="227"/>
      <c r="M973" s="232"/>
      <c r="P973" s="233">
        <f>SUM(P974:P1036)</f>
        <v>0</v>
      </c>
      <c r="R973" s="233">
        <f>SUM(R974:R1036)</f>
        <v>0</v>
      </c>
      <c r="T973" s="234">
        <f>SUM(T974:T1036)</f>
        <v>0</v>
      </c>
      <c r="AR973" s="229" t="s">
        <v>73</v>
      </c>
      <c r="AT973" s="235" t="s">
        <v>64</v>
      </c>
      <c r="AU973" s="235" t="s">
        <v>73</v>
      </c>
      <c r="AY973" s="229" t="s">
        <v>136</v>
      </c>
      <c r="BK973" s="236">
        <f>SUM(BK974:BK1036)</f>
        <v>0</v>
      </c>
    </row>
    <row r="974" spans="2:65" s="176" customFormat="1" ht="24.25" customHeight="1">
      <c r="B974" s="175"/>
      <c r="C974" s="239" t="s">
        <v>504</v>
      </c>
      <c r="D974" s="239" t="s">
        <v>138</v>
      </c>
      <c r="E974" s="240" t="s">
        <v>505</v>
      </c>
      <c r="F974" s="241" t="s">
        <v>506</v>
      </c>
      <c r="G974" s="242" t="s">
        <v>371</v>
      </c>
      <c r="H974" s="243">
        <v>2062.59</v>
      </c>
      <c r="I974" s="244"/>
      <c r="J974" s="244">
        <f>ROUND(I974*H974,2)</f>
        <v>0</v>
      </c>
      <c r="K974" s="241" t="s">
        <v>141</v>
      </c>
      <c r="L974" s="175"/>
      <c r="M974" s="245" t="s">
        <v>33</v>
      </c>
      <c r="N974" s="246" t="s">
        <v>49</v>
      </c>
      <c r="O974" s="247">
        <v>0</v>
      </c>
      <c r="P974" s="247">
        <f>O974*H974</f>
        <v>0</v>
      </c>
      <c r="Q974" s="247">
        <v>0</v>
      </c>
      <c r="R974" s="247">
        <f>Q974*H974</f>
        <v>0</v>
      </c>
      <c r="S974" s="247">
        <v>0</v>
      </c>
      <c r="T974" s="248">
        <f>S974*H974</f>
        <v>0</v>
      </c>
      <c r="AR974" s="249" t="s">
        <v>142</v>
      </c>
      <c r="AT974" s="249" t="s">
        <v>138</v>
      </c>
      <c r="AU974" s="249" t="s">
        <v>75</v>
      </c>
      <c r="AY974" s="167" t="s">
        <v>136</v>
      </c>
      <c r="BE974" s="250">
        <f>IF(N974="základní",J974,0)</f>
        <v>0</v>
      </c>
      <c r="BF974" s="250">
        <f>IF(N974="snížená",J974,0)</f>
        <v>0</v>
      </c>
      <c r="BG974" s="250">
        <f>IF(N974="zákl. přenesená",J974,0)</f>
        <v>0</v>
      </c>
      <c r="BH974" s="250">
        <f>IF(N974="sníž. přenesená",J974,0)</f>
        <v>0</v>
      </c>
      <c r="BI974" s="250">
        <f>IF(N974="nulová",J974,0)</f>
        <v>0</v>
      </c>
      <c r="BJ974" s="167" t="s">
        <v>73</v>
      </c>
      <c r="BK974" s="250">
        <f>ROUND(I974*H974,2)</f>
        <v>0</v>
      </c>
      <c r="BL974" s="167" t="s">
        <v>142</v>
      </c>
      <c r="BM974" s="249" t="s">
        <v>507</v>
      </c>
    </row>
    <row r="975" spans="2:65" s="176" customFormat="1">
      <c r="B975" s="175"/>
      <c r="D975" s="251" t="s">
        <v>144</v>
      </c>
      <c r="F975" s="252" t="s">
        <v>508</v>
      </c>
      <c r="L975" s="175"/>
      <c r="M975" s="253"/>
      <c r="T975" s="254"/>
      <c r="AT975" s="167" t="s">
        <v>144</v>
      </c>
      <c r="AU975" s="167" t="s">
        <v>75</v>
      </c>
    </row>
    <row r="976" spans="2:65" s="256" customFormat="1">
      <c r="B976" s="255"/>
      <c r="D976" s="257" t="s">
        <v>146</v>
      </c>
      <c r="E976" s="258" t="s">
        <v>33</v>
      </c>
      <c r="F976" s="259" t="s">
        <v>147</v>
      </c>
      <c r="H976" s="258" t="s">
        <v>33</v>
      </c>
      <c r="L976" s="255"/>
      <c r="M976" s="260"/>
      <c r="T976" s="261"/>
      <c r="AT976" s="258" t="s">
        <v>146</v>
      </c>
      <c r="AU976" s="258" t="s">
        <v>75</v>
      </c>
      <c r="AV976" s="256" t="s">
        <v>73</v>
      </c>
      <c r="AW976" s="256" t="s">
        <v>39</v>
      </c>
      <c r="AX976" s="256" t="s">
        <v>65</v>
      </c>
      <c r="AY976" s="258" t="s">
        <v>136</v>
      </c>
    </row>
    <row r="977" spans="2:51" s="263" customFormat="1">
      <c r="B977" s="262"/>
      <c r="D977" s="257" t="s">
        <v>146</v>
      </c>
      <c r="E977" s="264" t="s">
        <v>33</v>
      </c>
      <c r="F977" s="265" t="s">
        <v>509</v>
      </c>
      <c r="H977" s="266">
        <v>2062.59</v>
      </c>
      <c r="L977" s="262"/>
      <c r="M977" s="267"/>
      <c r="T977" s="268"/>
      <c r="AT977" s="264" t="s">
        <v>146</v>
      </c>
      <c r="AU977" s="264" t="s">
        <v>75</v>
      </c>
      <c r="AV977" s="263" t="s">
        <v>75</v>
      </c>
      <c r="AW977" s="263" t="s">
        <v>39</v>
      </c>
      <c r="AX977" s="263" t="s">
        <v>65</v>
      </c>
      <c r="AY977" s="264" t="s">
        <v>136</v>
      </c>
    </row>
    <row r="978" spans="2:51" s="270" customFormat="1">
      <c r="B978" s="269"/>
      <c r="D978" s="257" t="s">
        <v>146</v>
      </c>
      <c r="E978" s="271" t="s">
        <v>33</v>
      </c>
      <c r="F978" s="272" t="s">
        <v>150</v>
      </c>
      <c r="H978" s="273">
        <v>2062.59</v>
      </c>
      <c r="L978" s="269"/>
      <c r="M978" s="274"/>
      <c r="T978" s="275"/>
      <c r="AT978" s="271" t="s">
        <v>146</v>
      </c>
      <c r="AU978" s="271" t="s">
        <v>75</v>
      </c>
      <c r="AV978" s="270" t="s">
        <v>142</v>
      </c>
      <c r="AW978" s="270" t="s">
        <v>39</v>
      </c>
      <c r="AX978" s="270" t="s">
        <v>73</v>
      </c>
      <c r="AY978" s="271" t="s">
        <v>136</v>
      </c>
    </row>
    <row r="979" spans="2:51" s="176" customFormat="1" ht="10.5">
      <c r="B979" s="175"/>
      <c r="D979" s="257" t="s">
        <v>169</v>
      </c>
      <c r="F979" s="276" t="s">
        <v>214</v>
      </c>
      <c r="L979" s="175"/>
      <c r="M979" s="253"/>
      <c r="T979" s="254"/>
      <c r="AU979" s="167" t="s">
        <v>75</v>
      </c>
    </row>
    <row r="980" spans="2:51" s="176" customFormat="1">
      <c r="B980" s="175"/>
      <c r="D980" s="257" t="s">
        <v>169</v>
      </c>
      <c r="F980" s="277" t="s">
        <v>147</v>
      </c>
      <c r="H980" s="278">
        <v>0</v>
      </c>
      <c r="L980" s="175"/>
      <c r="M980" s="253"/>
      <c r="T980" s="254"/>
      <c r="AU980" s="167" t="s">
        <v>75</v>
      </c>
    </row>
    <row r="981" spans="2:51" s="176" customFormat="1">
      <c r="B981" s="175"/>
      <c r="D981" s="257" t="s">
        <v>169</v>
      </c>
      <c r="F981" s="277" t="s">
        <v>164</v>
      </c>
      <c r="H981" s="278">
        <v>0</v>
      </c>
      <c r="L981" s="175"/>
      <c r="M981" s="253"/>
      <c r="T981" s="254"/>
      <c r="AU981" s="167" t="s">
        <v>75</v>
      </c>
    </row>
    <row r="982" spans="2:51" s="176" customFormat="1">
      <c r="B982" s="175"/>
      <c r="D982" s="257" t="s">
        <v>169</v>
      </c>
      <c r="F982" s="277" t="s">
        <v>193</v>
      </c>
      <c r="H982" s="278">
        <v>0</v>
      </c>
      <c r="L982" s="175"/>
      <c r="M982" s="253"/>
      <c r="T982" s="254"/>
      <c r="AU982" s="167" t="s">
        <v>75</v>
      </c>
    </row>
    <row r="983" spans="2:51" s="176" customFormat="1">
      <c r="B983" s="175"/>
      <c r="D983" s="257" t="s">
        <v>169</v>
      </c>
      <c r="F983" s="277" t="s">
        <v>194</v>
      </c>
      <c r="H983" s="278">
        <v>0</v>
      </c>
      <c r="L983" s="175"/>
      <c r="M983" s="253"/>
      <c r="T983" s="254"/>
      <c r="AU983" s="167" t="s">
        <v>75</v>
      </c>
    </row>
    <row r="984" spans="2:51" s="176" customFormat="1">
      <c r="B984" s="175"/>
      <c r="D984" s="257" t="s">
        <v>169</v>
      </c>
      <c r="F984" s="277" t="s">
        <v>33</v>
      </c>
      <c r="H984" s="278">
        <v>0</v>
      </c>
      <c r="L984" s="175"/>
      <c r="M984" s="253"/>
      <c r="T984" s="254"/>
      <c r="AU984" s="167" t="s">
        <v>75</v>
      </c>
    </row>
    <row r="985" spans="2:51" s="176" customFormat="1">
      <c r="B985" s="175"/>
      <c r="D985" s="257" t="s">
        <v>169</v>
      </c>
      <c r="F985" s="277" t="s">
        <v>195</v>
      </c>
      <c r="H985" s="278">
        <v>0.83</v>
      </c>
      <c r="L985" s="175"/>
      <c r="M985" s="253"/>
      <c r="T985" s="254"/>
      <c r="AU985" s="167" t="s">
        <v>75</v>
      </c>
    </row>
    <row r="986" spans="2:51" s="176" customFormat="1">
      <c r="B986" s="175"/>
      <c r="D986" s="257" t="s">
        <v>169</v>
      </c>
      <c r="F986" s="277" t="s">
        <v>196</v>
      </c>
      <c r="H986" s="278">
        <v>1.7</v>
      </c>
      <c r="L986" s="175"/>
      <c r="M986" s="253"/>
      <c r="T986" s="254"/>
      <c r="AU986" s="167" t="s">
        <v>75</v>
      </c>
    </row>
    <row r="987" spans="2:51" s="176" customFormat="1">
      <c r="B987" s="175"/>
      <c r="D987" s="257" t="s">
        <v>169</v>
      </c>
      <c r="F987" s="277" t="s">
        <v>197</v>
      </c>
      <c r="H987" s="278">
        <v>0</v>
      </c>
      <c r="L987" s="175"/>
      <c r="M987" s="253"/>
      <c r="T987" s="254"/>
      <c r="AU987" s="167" t="s">
        <v>75</v>
      </c>
    </row>
    <row r="988" spans="2:51" s="176" customFormat="1">
      <c r="B988" s="175"/>
      <c r="D988" s="257" t="s">
        <v>169</v>
      </c>
      <c r="F988" s="277" t="s">
        <v>198</v>
      </c>
      <c r="H988" s="278">
        <v>2.4209999999999998</v>
      </c>
      <c r="L988" s="175"/>
      <c r="M988" s="253"/>
      <c r="T988" s="254"/>
      <c r="AU988" s="167" t="s">
        <v>75</v>
      </c>
    </row>
    <row r="989" spans="2:51" s="176" customFormat="1">
      <c r="B989" s="175"/>
      <c r="D989" s="257" t="s">
        <v>169</v>
      </c>
      <c r="F989" s="277" t="s">
        <v>199</v>
      </c>
      <c r="H989" s="278">
        <v>1.006</v>
      </c>
      <c r="L989" s="175"/>
      <c r="M989" s="253"/>
      <c r="T989" s="254"/>
      <c r="AU989" s="167" t="s">
        <v>75</v>
      </c>
    </row>
    <row r="990" spans="2:51" s="176" customFormat="1">
      <c r="B990" s="175"/>
      <c r="D990" s="257" t="s">
        <v>169</v>
      </c>
      <c r="F990" s="277" t="s">
        <v>33</v>
      </c>
      <c r="H990" s="278">
        <v>0</v>
      </c>
      <c r="L990" s="175"/>
      <c r="M990" s="253"/>
      <c r="T990" s="254"/>
      <c r="AU990" s="167" t="s">
        <v>75</v>
      </c>
    </row>
    <row r="991" spans="2:51" s="176" customFormat="1">
      <c r="B991" s="175"/>
      <c r="D991" s="257" t="s">
        <v>169</v>
      </c>
      <c r="F991" s="277" t="s">
        <v>200</v>
      </c>
      <c r="H991" s="278">
        <v>0</v>
      </c>
      <c r="L991" s="175"/>
      <c r="M991" s="253"/>
      <c r="T991" s="254"/>
      <c r="AU991" s="167" t="s">
        <v>75</v>
      </c>
    </row>
    <row r="992" spans="2:51" s="176" customFormat="1">
      <c r="B992" s="175"/>
      <c r="D992" s="257" t="s">
        <v>169</v>
      </c>
      <c r="F992" s="277" t="s">
        <v>201</v>
      </c>
      <c r="H992" s="278">
        <v>8.7999999999999995E-2</v>
      </c>
      <c r="L992" s="175"/>
      <c r="M992" s="253"/>
      <c r="T992" s="254"/>
      <c r="AU992" s="167" t="s">
        <v>75</v>
      </c>
    </row>
    <row r="993" spans="2:47" s="176" customFormat="1">
      <c r="B993" s="175"/>
      <c r="D993" s="257" t="s">
        <v>169</v>
      </c>
      <c r="F993" s="277" t="s">
        <v>202</v>
      </c>
      <c r="H993" s="278">
        <v>5.6000000000000001E-2</v>
      </c>
      <c r="L993" s="175"/>
      <c r="M993" s="253"/>
      <c r="T993" s="254"/>
      <c r="AU993" s="167" t="s">
        <v>75</v>
      </c>
    </row>
    <row r="994" spans="2:47" s="176" customFormat="1">
      <c r="B994" s="175"/>
      <c r="D994" s="257" t="s">
        <v>169</v>
      </c>
      <c r="F994" s="277" t="s">
        <v>203</v>
      </c>
      <c r="H994" s="278">
        <v>0.20300000000000001</v>
      </c>
      <c r="L994" s="175"/>
      <c r="M994" s="253"/>
      <c r="T994" s="254"/>
      <c r="AU994" s="167" t="s">
        <v>75</v>
      </c>
    </row>
    <row r="995" spans="2:47" s="176" customFormat="1">
      <c r="B995" s="175"/>
      <c r="D995" s="257" t="s">
        <v>169</v>
      </c>
      <c r="F995" s="277" t="s">
        <v>33</v>
      </c>
      <c r="H995" s="278">
        <v>0</v>
      </c>
      <c r="L995" s="175"/>
      <c r="M995" s="253"/>
      <c r="T995" s="254"/>
      <c r="AU995" s="167" t="s">
        <v>75</v>
      </c>
    </row>
    <row r="996" spans="2:47" s="176" customFormat="1">
      <c r="B996" s="175"/>
      <c r="D996" s="257" t="s">
        <v>169</v>
      </c>
      <c r="F996" s="277" t="s">
        <v>204</v>
      </c>
      <c r="H996" s="278">
        <v>7.0000000000000007E-2</v>
      </c>
      <c r="L996" s="175"/>
      <c r="M996" s="253"/>
      <c r="T996" s="254"/>
      <c r="AU996" s="167" t="s">
        <v>75</v>
      </c>
    </row>
    <row r="997" spans="2:47" s="176" customFormat="1">
      <c r="B997" s="175"/>
      <c r="D997" s="257" t="s">
        <v>169</v>
      </c>
      <c r="F997" s="277" t="s">
        <v>202</v>
      </c>
      <c r="H997" s="278">
        <v>5.6000000000000001E-2</v>
      </c>
      <c r="L997" s="175"/>
      <c r="M997" s="253"/>
      <c r="T997" s="254"/>
      <c r="AU997" s="167" t="s">
        <v>75</v>
      </c>
    </row>
    <row r="998" spans="2:47" s="176" customFormat="1">
      <c r="B998" s="175"/>
      <c r="D998" s="257" t="s">
        <v>169</v>
      </c>
      <c r="F998" s="277" t="s">
        <v>203</v>
      </c>
      <c r="H998" s="278">
        <v>0.20300000000000001</v>
      </c>
      <c r="L998" s="175"/>
      <c r="M998" s="253"/>
      <c r="T998" s="254"/>
      <c r="AU998" s="167" t="s">
        <v>75</v>
      </c>
    </row>
    <row r="999" spans="2:47" s="176" customFormat="1">
      <c r="B999" s="175"/>
      <c r="D999" s="257" t="s">
        <v>169</v>
      </c>
      <c r="F999" s="277" t="s">
        <v>33</v>
      </c>
      <c r="H999" s="278">
        <v>0</v>
      </c>
      <c r="L999" s="175"/>
      <c r="M999" s="253"/>
      <c r="T999" s="254"/>
      <c r="AU999" s="167" t="s">
        <v>75</v>
      </c>
    </row>
    <row r="1000" spans="2:47" s="176" customFormat="1">
      <c r="B1000" s="175"/>
      <c r="D1000" s="257" t="s">
        <v>169</v>
      </c>
      <c r="F1000" s="277" t="s">
        <v>202</v>
      </c>
      <c r="H1000" s="278">
        <v>5.6000000000000001E-2</v>
      </c>
      <c r="L1000" s="175"/>
      <c r="M1000" s="253"/>
      <c r="T1000" s="254"/>
      <c r="AU1000" s="167" t="s">
        <v>75</v>
      </c>
    </row>
    <row r="1001" spans="2:47" s="176" customFormat="1">
      <c r="B1001" s="175"/>
      <c r="D1001" s="257" t="s">
        <v>169</v>
      </c>
      <c r="F1001" s="277" t="s">
        <v>202</v>
      </c>
      <c r="H1001" s="278">
        <v>5.6000000000000001E-2</v>
      </c>
      <c r="L1001" s="175"/>
      <c r="M1001" s="253"/>
      <c r="T1001" s="254"/>
      <c r="AU1001" s="167" t="s">
        <v>75</v>
      </c>
    </row>
    <row r="1002" spans="2:47" s="176" customFormat="1">
      <c r="B1002" s="175"/>
      <c r="D1002" s="257" t="s">
        <v>169</v>
      </c>
      <c r="F1002" s="277" t="s">
        <v>203</v>
      </c>
      <c r="H1002" s="278">
        <v>0.20300000000000001</v>
      </c>
      <c r="L1002" s="175"/>
      <c r="M1002" s="253"/>
      <c r="T1002" s="254"/>
      <c r="AU1002" s="167" t="s">
        <v>75</v>
      </c>
    </row>
    <row r="1003" spans="2:47" s="176" customFormat="1">
      <c r="B1003" s="175"/>
      <c r="D1003" s="257" t="s">
        <v>169</v>
      </c>
      <c r="F1003" s="277" t="s">
        <v>33</v>
      </c>
      <c r="H1003" s="278">
        <v>0</v>
      </c>
      <c r="L1003" s="175"/>
      <c r="M1003" s="253"/>
      <c r="T1003" s="254"/>
      <c r="AU1003" s="167" t="s">
        <v>75</v>
      </c>
    </row>
    <row r="1004" spans="2:47" s="176" customFormat="1">
      <c r="B1004" s="175"/>
      <c r="D1004" s="257" t="s">
        <v>169</v>
      </c>
      <c r="F1004" s="277" t="s">
        <v>197</v>
      </c>
      <c r="H1004" s="278">
        <v>0</v>
      </c>
      <c r="L1004" s="175"/>
      <c r="M1004" s="253"/>
      <c r="T1004" s="254"/>
      <c r="AU1004" s="167" t="s">
        <v>75</v>
      </c>
    </row>
    <row r="1005" spans="2:47" s="176" customFormat="1">
      <c r="B1005" s="175"/>
      <c r="D1005" s="257" t="s">
        <v>169</v>
      </c>
      <c r="F1005" s="277" t="s">
        <v>205</v>
      </c>
      <c r="H1005" s="278">
        <v>0.78400000000000003</v>
      </c>
      <c r="L1005" s="175"/>
      <c r="M1005" s="253"/>
      <c r="T1005" s="254"/>
      <c r="AU1005" s="167" t="s">
        <v>75</v>
      </c>
    </row>
    <row r="1006" spans="2:47" s="176" customFormat="1">
      <c r="B1006" s="175"/>
      <c r="D1006" s="257" t="s">
        <v>169</v>
      </c>
      <c r="F1006" s="277" t="s">
        <v>206</v>
      </c>
      <c r="H1006" s="278">
        <v>0.72799999999999998</v>
      </c>
      <c r="L1006" s="175"/>
      <c r="M1006" s="253"/>
      <c r="T1006" s="254"/>
      <c r="AU1006" s="167" t="s">
        <v>75</v>
      </c>
    </row>
    <row r="1007" spans="2:47" s="176" customFormat="1">
      <c r="B1007" s="175"/>
      <c r="D1007" s="257" t="s">
        <v>169</v>
      </c>
      <c r="F1007" s="277" t="s">
        <v>33</v>
      </c>
      <c r="H1007" s="278">
        <v>0</v>
      </c>
      <c r="L1007" s="175"/>
      <c r="M1007" s="253"/>
      <c r="T1007" s="254"/>
      <c r="AU1007" s="167" t="s">
        <v>75</v>
      </c>
    </row>
    <row r="1008" spans="2:47" s="176" customFormat="1">
      <c r="B1008" s="175"/>
      <c r="D1008" s="257" t="s">
        <v>169</v>
      </c>
      <c r="F1008" s="277" t="s">
        <v>205</v>
      </c>
      <c r="H1008" s="278">
        <v>0.78400000000000003</v>
      </c>
      <c r="L1008" s="175"/>
      <c r="M1008" s="253"/>
      <c r="T1008" s="254"/>
      <c r="AU1008" s="167" t="s">
        <v>75</v>
      </c>
    </row>
    <row r="1009" spans="2:47" s="176" customFormat="1">
      <c r="B1009" s="175"/>
      <c r="D1009" s="257" t="s">
        <v>169</v>
      </c>
      <c r="F1009" s="277" t="s">
        <v>206</v>
      </c>
      <c r="H1009" s="278">
        <v>0.72799999999999998</v>
      </c>
      <c r="L1009" s="175"/>
      <c r="M1009" s="253"/>
      <c r="T1009" s="254"/>
      <c r="AU1009" s="167" t="s">
        <v>75</v>
      </c>
    </row>
    <row r="1010" spans="2:47" s="176" customFormat="1">
      <c r="B1010" s="175"/>
      <c r="D1010" s="257" t="s">
        <v>169</v>
      </c>
      <c r="F1010" s="277" t="s">
        <v>207</v>
      </c>
      <c r="H1010" s="278">
        <v>9.9719999999999995</v>
      </c>
      <c r="L1010" s="175"/>
      <c r="M1010" s="253"/>
      <c r="T1010" s="254"/>
      <c r="AU1010" s="167" t="s">
        <v>75</v>
      </c>
    </row>
    <row r="1011" spans="2:47" s="176" customFormat="1" ht="10.5">
      <c r="B1011" s="175"/>
      <c r="D1011" s="257" t="s">
        <v>169</v>
      </c>
      <c r="F1011" s="276" t="s">
        <v>215</v>
      </c>
      <c r="L1011" s="175"/>
      <c r="M1011" s="253"/>
      <c r="T1011" s="254"/>
      <c r="AU1011" s="167" t="s">
        <v>75</v>
      </c>
    </row>
    <row r="1012" spans="2:47" s="176" customFormat="1">
      <c r="B1012" s="175"/>
      <c r="D1012" s="257" t="s">
        <v>169</v>
      </c>
      <c r="F1012" s="277" t="s">
        <v>208</v>
      </c>
      <c r="H1012" s="278">
        <v>0</v>
      </c>
      <c r="L1012" s="175"/>
      <c r="M1012" s="253"/>
      <c r="T1012" s="254"/>
      <c r="AU1012" s="167" t="s">
        <v>75</v>
      </c>
    </row>
    <row r="1013" spans="2:47" s="176" customFormat="1">
      <c r="B1013" s="175"/>
      <c r="D1013" s="257" t="s">
        <v>169</v>
      </c>
      <c r="F1013" s="277" t="s">
        <v>209</v>
      </c>
      <c r="H1013" s="278">
        <v>0</v>
      </c>
      <c r="L1013" s="175"/>
      <c r="M1013" s="253"/>
      <c r="T1013" s="254"/>
      <c r="AU1013" s="167" t="s">
        <v>75</v>
      </c>
    </row>
    <row r="1014" spans="2:47" s="176" customFormat="1">
      <c r="B1014" s="175"/>
      <c r="D1014" s="257" t="s">
        <v>169</v>
      </c>
      <c r="F1014" s="277" t="s">
        <v>210</v>
      </c>
      <c r="H1014" s="278">
        <v>43.7</v>
      </c>
      <c r="L1014" s="175"/>
      <c r="M1014" s="253"/>
      <c r="T1014" s="254"/>
      <c r="AU1014" s="167" t="s">
        <v>75</v>
      </c>
    </row>
    <row r="1015" spans="2:47" s="176" customFormat="1">
      <c r="B1015" s="175"/>
      <c r="D1015" s="257" t="s">
        <v>169</v>
      </c>
      <c r="F1015" s="277" t="s">
        <v>211</v>
      </c>
      <c r="H1015" s="278">
        <v>8.0500000000000007</v>
      </c>
      <c r="L1015" s="175"/>
      <c r="M1015" s="253"/>
      <c r="T1015" s="254"/>
      <c r="AU1015" s="167" t="s">
        <v>75</v>
      </c>
    </row>
    <row r="1016" spans="2:47" s="176" customFormat="1">
      <c r="B1016" s="175"/>
      <c r="D1016" s="257" t="s">
        <v>169</v>
      </c>
      <c r="F1016" s="277" t="s">
        <v>212</v>
      </c>
      <c r="H1016" s="278">
        <v>3.45</v>
      </c>
      <c r="L1016" s="175"/>
      <c r="M1016" s="253"/>
      <c r="T1016" s="254"/>
      <c r="AU1016" s="167" t="s">
        <v>75</v>
      </c>
    </row>
    <row r="1017" spans="2:47" s="176" customFormat="1">
      <c r="B1017" s="175"/>
      <c r="D1017" s="257" t="s">
        <v>169</v>
      </c>
      <c r="F1017" s="277" t="s">
        <v>207</v>
      </c>
      <c r="H1017" s="278">
        <v>55.2</v>
      </c>
      <c r="L1017" s="175"/>
      <c r="M1017" s="253"/>
      <c r="T1017" s="254"/>
      <c r="AU1017" s="167" t="s">
        <v>75</v>
      </c>
    </row>
    <row r="1018" spans="2:47" s="176" customFormat="1" ht="10.5">
      <c r="B1018" s="175"/>
      <c r="D1018" s="257" t="s">
        <v>169</v>
      </c>
      <c r="F1018" s="276" t="s">
        <v>170</v>
      </c>
      <c r="L1018" s="175"/>
      <c r="M1018" s="253"/>
      <c r="T1018" s="254"/>
      <c r="AU1018" s="167" t="s">
        <v>75</v>
      </c>
    </row>
    <row r="1019" spans="2:47" s="176" customFormat="1">
      <c r="B1019" s="175"/>
      <c r="D1019" s="257" t="s">
        <v>169</v>
      </c>
      <c r="F1019" s="277" t="s">
        <v>147</v>
      </c>
      <c r="H1019" s="278">
        <v>0</v>
      </c>
      <c r="L1019" s="175"/>
      <c r="M1019" s="253"/>
      <c r="T1019" s="254"/>
      <c r="AU1019" s="167" t="s">
        <v>75</v>
      </c>
    </row>
    <row r="1020" spans="2:47" s="176" customFormat="1">
      <c r="B1020" s="175"/>
      <c r="D1020" s="257" t="s">
        <v>169</v>
      </c>
      <c r="F1020" s="277" t="s">
        <v>164</v>
      </c>
      <c r="H1020" s="278">
        <v>0</v>
      </c>
      <c r="L1020" s="175"/>
      <c r="M1020" s="253"/>
      <c r="T1020" s="254"/>
      <c r="AU1020" s="167" t="s">
        <v>75</v>
      </c>
    </row>
    <row r="1021" spans="2:47" s="176" customFormat="1">
      <c r="B1021" s="175"/>
      <c r="D1021" s="257" t="s">
        <v>169</v>
      </c>
      <c r="F1021" s="277" t="s">
        <v>165</v>
      </c>
      <c r="H1021" s="278">
        <v>0</v>
      </c>
      <c r="L1021" s="175"/>
      <c r="M1021" s="253"/>
      <c r="T1021" s="254"/>
      <c r="AU1021" s="167" t="s">
        <v>75</v>
      </c>
    </row>
    <row r="1022" spans="2:47" s="176" customFormat="1">
      <c r="B1022" s="175"/>
      <c r="D1022" s="257" t="s">
        <v>169</v>
      </c>
      <c r="F1022" s="277" t="s">
        <v>166</v>
      </c>
      <c r="H1022" s="278">
        <v>62.55</v>
      </c>
      <c r="L1022" s="175"/>
      <c r="M1022" s="253"/>
      <c r="T1022" s="254"/>
      <c r="AU1022" s="167" t="s">
        <v>75</v>
      </c>
    </row>
    <row r="1023" spans="2:47" s="176" customFormat="1">
      <c r="B1023" s="175"/>
      <c r="D1023" s="257" t="s">
        <v>169</v>
      </c>
      <c r="F1023" s="277" t="s">
        <v>167</v>
      </c>
      <c r="H1023" s="278">
        <v>8</v>
      </c>
      <c r="L1023" s="175"/>
      <c r="M1023" s="253"/>
      <c r="T1023" s="254"/>
      <c r="AU1023" s="167" t="s">
        <v>75</v>
      </c>
    </row>
    <row r="1024" spans="2:47" s="176" customFormat="1">
      <c r="B1024" s="175"/>
      <c r="D1024" s="257" t="s">
        <v>169</v>
      </c>
      <c r="F1024" s="277" t="s">
        <v>150</v>
      </c>
      <c r="H1024" s="278">
        <v>70.55</v>
      </c>
      <c r="L1024" s="175"/>
      <c r="M1024" s="253"/>
      <c r="T1024" s="254"/>
      <c r="AU1024" s="167" t="s">
        <v>75</v>
      </c>
    </row>
    <row r="1025" spans="2:65" s="176" customFormat="1" ht="10.5">
      <c r="B1025" s="175"/>
      <c r="D1025" s="257" t="s">
        <v>169</v>
      </c>
      <c r="F1025" s="276" t="s">
        <v>240</v>
      </c>
      <c r="L1025" s="175"/>
      <c r="M1025" s="253"/>
      <c r="T1025" s="254"/>
      <c r="AU1025" s="167" t="s">
        <v>75</v>
      </c>
    </row>
    <row r="1026" spans="2:65" s="176" customFormat="1">
      <c r="B1026" s="175"/>
      <c r="D1026" s="257" t="s">
        <v>169</v>
      </c>
      <c r="F1026" s="277" t="s">
        <v>147</v>
      </c>
      <c r="H1026" s="278">
        <v>0</v>
      </c>
      <c r="L1026" s="175"/>
      <c r="M1026" s="253"/>
      <c r="T1026" s="254"/>
      <c r="AU1026" s="167" t="s">
        <v>75</v>
      </c>
    </row>
    <row r="1027" spans="2:65" s="176" customFormat="1">
      <c r="B1027" s="175"/>
      <c r="D1027" s="257" t="s">
        <v>169</v>
      </c>
      <c r="F1027" s="277" t="s">
        <v>148</v>
      </c>
      <c r="H1027" s="278">
        <v>164.60599999999999</v>
      </c>
      <c r="L1027" s="175"/>
      <c r="M1027" s="253"/>
      <c r="T1027" s="254"/>
      <c r="AU1027" s="167" t="s">
        <v>75</v>
      </c>
    </row>
    <row r="1028" spans="2:65" s="176" customFormat="1">
      <c r="B1028" s="175"/>
      <c r="D1028" s="257" t="s">
        <v>169</v>
      </c>
      <c r="F1028" s="277" t="s">
        <v>149</v>
      </c>
      <c r="H1028" s="278">
        <v>20</v>
      </c>
      <c r="L1028" s="175"/>
      <c r="M1028" s="253"/>
      <c r="T1028" s="254"/>
      <c r="AU1028" s="167" t="s">
        <v>75</v>
      </c>
    </row>
    <row r="1029" spans="2:65" s="176" customFormat="1">
      <c r="B1029" s="175"/>
      <c r="D1029" s="257" t="s">
        <v>169</v>
      </c>
      <c r="F1029" s="277" t="s">
        <v>150</v>
      </c>
      <c r="H1029" s="278">
        <v>184.60599999999999</v>
      </c>
      <c r="L1029" s="175"/>
      <c r="M1029" s="253"/>
      <c r="T1029" s="254"/>
      <c r="AU1029" s="167" t="s">
        <v>75</v>
      </c>
    </row>
    <row r="1030" spans="2:65" s="176" customFormat="1" ht="10.5">
      <c r="B1030" s="175"/>
      <c r="D1030" s="257" t="s">
        <v>169</v>
      </c>
      <c r="F1030" s="276" t="s">
        <v>241</v>
      </c>
      <c r="L1030" s="175"/>
      <c r="M1030" s="253"/>
      <c r="T1030" s="254"/>
      <c r="AU1030" s="167" t="s">
        <v>75</v>
      </c>
    </row>
    <row r="1031" spans="2:65" s="176" customFormat="1">
      <c r="B1031" s="175"/>
      <c r="D1031" s="257" t="s">
        <v>169</v>
      </c>
      <c r="F1031" s="277" t="s">
        <v>147</v>
      </c>
      <c r="H1031" s="278">
        <v>0</v>
      </c>
      <c r="L1031" s="175"/>
      <c r="M1031" s="253"/>
      <c r="T1031" s="254"/>
      <c r="AU1031" s="167" t="s">
        <v>75</v>
      </c>
    </row>
    <row r="1032" spans="2:65" s="176" customFormat="1">
      <c r="B1032" s="175"/>
      <c r="D1032" s="257" t="s">
        <v>169</v>
      </c>
      <c r="F1032" s="277" t="s">
        <v>155</v>
      </c>
      <c r="H1032" s="278">
        <v>691.65</v>
      </c>
      <c r="L1032" s="175"/>
      <c r="M1032" s="253"/>
      <c r="T1032" s="254"/>
      <c r="AU1032" s="167" t="s">
        <v>75</v>
      </c>
    </row>
    <row r="1033" spans="2:65" s="176" customFormat="1">
      <c r="B1033" s="175"/>
      <c r="D1033" s="257" t="s">
        <v>169</v>
      </c>
      <c r="F1033" s="277" t="s">
        <v>156</v>
      </c>
      <c r="H1033" s="278">
        <v>142.11000000000001</v>
      </c>
      <c r="L1033" s="175"/>
      <c r="M1033" s="253"/>
      <c r="T1033" s="254"/>
      <c r="AU1033" s="167" t="s">
        <v>75</v>
      </c>
    </row>
    <row r="1034" spans="2:65" s="176" customFormat="1">
      <c r="B1034" s="175"/>
      <c r="D1034" s="257" t="s">
        <v>169</v>
      </c>
      <c r="F1034" s="277" t="s">
        <v>157</v>
      </c>
      <c r="H1034" s="278">
        <v>36.119999999999997</v>
      </c>
      <c r="L1034" s="175"/>
      <c r="M1034" s="253"/>
      <c r="T1034" s="254"/>
      <c r="AU1034" s="167" t="s">
        <v>75</v>
      </c>
    </row>
    <row r="1035" spans="2:65" s="176" customFormat="1">
      <c r="B1035" s="175"/>
      <c r="D1035" s="257" t="s">
        <v>169</v>
      </c>
      <c r="F1035" s="277" t="s">
        <v>158</v>
      </c>
      <c r="H1035" s="278">
        <v>23.08</v>
      </c>
      <c r="L1035" s="175"/>
      <c r="M1035" s="253"/>
      <c r="T1035" s="254"/>
      <c r="AU1035" s="167" t="s">
        <v>75</v>
      </c>
    </row>
    <row r="1036" spans="2:65" s="176" customFormat="1">
      <c r="B1036" s="175"/>
      <c r="D1036" s="257" t="s">
        <v>169</v>
      </c>
      <c r="F1036" s="277" t="s">
        <v>150</v>
      </c>
      <c r="H1036" s="278">
        <v>892.96</v>
      </c>
      <c r="L1036" s="175"/>
      <c r="M1036" s="253"/>
      <c r="T1036" s="254"/>
      <c r="AU1036" s="167" t="s">
        <v>75</v>
      </c>
    </row>
    <row r="1037" spans="2:65" s="228" customFormat="1" ht="25.9" customHeight="1">
      <c r="B1037" s="227"/>
      <c r="D1037" s="229" t="s">
        <v>64</v>
      </c>
      <c r="E1037" s="230" t="s">
        <v>510</v>
      </c>
      <c r="F1037" s="230" t="s">
        <v>511</v>
      </c>
      <c r="J1037" s="231">
        <f>BK1037</f>
        <v>0</v>
      </c>
      <c r="L1037" s="227"/>
      <c r="M1037" s="232"/>
      <c r="P1037" s="233">
        <f>P1038+P1057+P1077+P1089</f>
        <v>169.42419700000002</v>
      </c>
      <c r="R1037" s="233">
        <f>R1038+R1057+R1077+R1089</f>
        <v>1.02498468</v>
      </c>
      <c r="T1037" s="234">
        <f>T1038+T1057+T1077+T1089</f>
        <v>0</v>
      </c>
      <c r="AR1037" s="229" t="s">
        <v>75</v>
      </c>
      <c r="AT1037" s="235" t="s">
        <v>64</v>
      </c>
      <c r="AU1037" s="235" t="s">
        <v>65</v>
      </c>
      <c r="AY1037" s="229" t="s">
        <v>136</v>
      </c>
      <c r="BK1037" s="236">
        <f>BK1038+BK1057+BK1077+BK1089</f>
        <v>0</v>
      </c>
    </row>
    <row r="1038" spans="2:65" s="228" customFormat="1" ht="22.75" customHeight="1">
      <c r="B1038" s="227"/>
      <c r="D1038" s="229" t="s">
        <v>64</v>
      </c>
      <c r="E1038" s="237" t="s">
        <v>512</v>
      </c>
      <c r="F1038" s="237" t="s">
        <v>513</v>
      </c>
      <c r="J1038" s="238">
        <f>BK1038</f>
        <v>0</v>
      </c>
      <c r="L1038" s="227"/>
      <c r="M1038" s="232"/>
      <c r="P1038" s="233">
        <f>SUM(P1039:P1056)</f>
        <v>21.487879999999997</v>
      </c>
      <c r="R1038" s="233">
        <f>SUM(R1039:R1056)</f>
        <v>0.75207199999999996</v>
      </c>
      <c r="T1038" s="234">
        <f>SUM(T1039:T1056)</f>
        <v>0</v>
      </c>
      <c r="AR1038" s="229" t="s">
        <v>75</v>
      </c>
      <c r="AT1038" s="235" t="s">
        <v>64</v>
      </c>
      <c r="AU1038" s="235" t="s">
        <v>73</v>
      </c>
      <c r="AY1038" s="229" t="s">
        <v>136</v>
      </c>
      <c r="BK1038" s="236">
        <f>SUM(BK1039:BK1056)</f>
        <v>0</v>
      </c>
    </row>
    <row r="1039" spans="2:65" s="176" customFormat="1" ht="16.5" customHeight="1">
      <c r="B1039" s="175"/>
      <c r="C1039" s="239" t="s">
        <v>514</v>
      </c>
      <c r="D1039" s="239" t="s">
        <v>138</v>
      </c>
      <c r="E1039" s="240" t="s">
        <v>515</v>
      </c>
      <c r="F1039" s="241" t="s">
        <v>516</v>
      </c>
      <c r="G1039" s="242" t="s">
        <v>92</v>
      </c>
      <c r="H1039" s="243">
        <v>561.1</v>
      </c>
      <c r="I1039" s="244"/>
      <c r="J1039" s="244">
        <f>ROUND(I1039*H1039,2)</f>
        <v>0</v>
      </c>
      <c r="K1039" s="241" t="s">
        <v>141</v>
      </c>
      <c r="L1039" s="175"/>
      <c r="M1039" s="245" t="s">
        <v>33</v>
      </c>
      <c r="N1039" s="246" t="s">
        <v>49</v>
      </c>
      <c r="O1039" s="247">
        <v>0.03</v>
      </c>
      <c r="P1039" s="247">
        <f>O1039*H1039</f>
        <v>16.832999999999998</v>
      </c>
      <c r="Q1039" s="247">
        <v>2.0000000000000002E-5</v>
      </c>
      <c r="R1039" s="247">
        <f>Q1039*H1039</f>
        <v>1.1222000000000001E-2</v>
      </c>
      <c r="S1039" s="247">
        <v>0</v>
      </c>
      <c r="T1039" s="248">
        <f>S1039*H1039</f>
        <v>0</v>
      </c>
      <c r="AR1039" s="249" t="s">
        <v>265</v>
      </c>
      <c r="AT1039" s="249" t="s">
        <v>138</v>
      </c>
      <c r="AU1039" s="249" t="s">
        <v>75</v>
      </c>
      <c r="AY1039" s="167" t="s">
        <v>136</v>
      </c>
      <c r="BE1039" s="250">
        <f>IF(N1039="základní",J1039,0)</f>
        <v>0</v>
      </c>
      <c r="BF1039" s="250">
        <f>IF(N1039="snížená",J1039,0)</f>
        <v>0</v>
      </c>
      <c r="BG1039" s="250">
        <f>IF(N1039="zákl. přenesená",J1039,0)</f>
        <v>0</v>
      </c>
      <c r="BH1039" s="250">
        <f>IF(N1039="sníž. přenesená",J1039,0)</f>
        <v>0</v>
      </c>
      <c r="BI1039" s="250">
        <f>IF(N1039="nulová",J1039,0)</f>
        <v>0</v>
      </c>
      <c r="BJ1039" s="167" t="s">
        <v>73</v>
      </c>
      <c r="BK1039" s="250">
        <f>ROUND(I1039*H1039,2)</f>
        <v>0</v>
      </c>
      <c r="BL1039" s="167" t="s">
        <v>265</v>
      </c>
      <c r="BM1039" s="249" t="s">
        <v>517</v>
      </c>
    </row>
    <row r="1040" spans="2:65" s="176" customFormat="1">
      <c r="B1040" s="175"/>
      <c r="D1040" s="251" t="s">
        <v>144</v>
      </c>
      <c r="F1040" s="252" t="s">
        <v>518</v>
      </c>
      <c r="L1040" s="175"/>
      <c r="M1040" s="253"/>
      <c r="T1040" s="254"/>
      <c r="AT1040" s="167" t="s">
        <v>144</v>
      </c>
      <c r="AU1040" s="167" t="s">
        <v>75</v>
      </c>
    </row>
    <row r="1041" spans="2:65" s="256" customFormat="1">
      <c r="B1041" s="255"/>
      <c r="D1041" s="257" t="s">
        <v>146</v>
      </c>
      <c r="E1041" s="258" t="s">
        <v>33</v>
      </c>
      <c r="F1041" s="259" t="s">
        <v>147</v>
      </c>
      <c r="H1041" s="258" t="s">
        <v>33</v>
      </c>
      <c r="L1041" s="255"/>
      <c r="M1041" s="260"/>
      <c r="T1041" s="261"/>
      <c r="AT1041" s="258" t="s">
        <v>146</v>
      </c>
      <c r="AU1041" s="258" t="s">
        <v>75</v>
      </c>
      <c r="AV1041" s="256" t="s">
        <v>73</v>
      </c>
      <c r="AW1041" s="256" t="s">
        <v>39</v>
      </c>
      <c r="AX1041" s="256" t="s">
        <v>65</v>
      </c>
      <c r="AY1041" s="258" t="s">
        <v>136</v>
      </c>
    </row>
    <row r="1042" spans="2:65" s="263" customFormat="1" ht="20">
      <c r="B1042" s="262"/>
      <c r="D1042" s="257" t="s">
        <v>146</v>
      </c>
      <c r="E1042" s="264" t="s">
        <v>33</v>
      </c>
      <c r="F1042" s="265" t="s">
        <v>519</v>
      </c>
      <c r="H1042" s="266">
        <v>561.1</v>
      </c>
      <c r="L1042" s="262"/>
      <c r="M1042" s="267"/>
      <c r="T1042" s="268"/>
      <c r="AT1042" s="264" t="s">
        <v>146</v>
      </c>
      <c r="AU1042" s="264" t="s">
        <v>75</v>
      </c>
      <c r="AV1042" s="263" t="s">
        <v>75</v>
      </c>
      <c r="AW1042" s="263" t="s">
        <v>39</v>
      </c>
      <c r="AX1042" s="263" t="s">
        <v>65</v>
      </c>
      <c r="AY1042" s="264" t="s">
        <v>136</v>
      </c>
    </row>
    <row r="1043" spans="2:65" s="270" customFormat="1">
      <c r="B1043" s="269"/>
      <c r="D1043" s="257" t="s">
        <v>146</v>
      </c>
      <c r="E1043" s="271" t="s">
        <v>33</v>
      </c>
      <c r="F1043" s="272" t="s">
        <v>150</v>
      </c>
      <c r="H1043" s="273">
        <v>561.1</v>
      </c>
      <c r="L1043" s="269"/>
      <c r="M1043" s="274"/>
      <c r="T1043" s="275"/>
      <c r="AT1043" s="271" t="s">
        <v>146</v>
      </c>
      <c r="AU1043" s="271" t="s">
        <v>75</v>
      </c>
      <c r="AV1043" s="270" t="s">
        <v>142</v>
      </c>
      <c r="AW1043" s="270" t="s">
        <v>39</v>
      </c>
      <c r="AX1043" s="270" t="s">
        <v>73</v>
      </c>
      <c r="AY1043" s="271" t="s">
        <v>136</v>
      </c>
    </row>
    <row r="1044" spans="2:65" s="176" customFormat="1" ht="16.5" customHeight="1">
      <c r="B1044" s="175"/>
      <c r="C1044" s="286" t="s">
        <v>520</v>
      </c>
      <c r="D1044" s="286" t="s">
        <v>284</v>
      </c>
      <c r="E1044" s="287" t="s">
        <v>521</v>
      </c>
      <c r="F1044" s="288" t="s">
        <v>522</v>
      </c>
      <c r="G1044" s="289" t="s">
        <v>96</v>
      </c>
      <c r="H1044" s="290">
        <v>1.347</v>
      </c>
      <c r="I1044" s="291"/>
      <c r="J1044" s="291">
        <f>ROUND(I1044*H1044,2)</f>
        <v>0</v>
      </c>
      <c r="K1044" s="288" t="s">
        <v>141</v>
      </c>
      <c r="L1044" s="292"/>
      <c r="M1044" s="293" t="s">
        <v>33</v>
      </c>
      <c r="N1044" s="294" t="s">
        <v>49</v>
      </c>
      <c r="O1044" s="247">
        <v>0</v>
      </c>
      <c r="P1044" s="247">
        <f>O1044*H1044</f>
        <v>0</v>
      </c>
      <c r="Q1044" s="247">
        <v>0.55000000000000004</v>
      </c>
      <c r="R1044" s="247">
        <f>Q1044*H1044</f>
        <v>0.74085000000000001</v>
      </c>
      <c r="S1044" s="247">
        <v>0</v>
      </c>
      <c r="T1044" s="248">
        <f>S1044*H1044</f>
        <v>0</v>
      </c>
      <c r="AR1044" s="249" t="s">
        <v>381</v>
      </c>
      <c r="AT1044" s="249" t="s">
        <v>284</v>
      </c>
      <c r="AU1044" s="249" t="s">
        <v>75</v>
      </c>
      <c r="AY1044" s="167" t="s">
        <v>136</v>
      </c>
      <c r="BE1044" s="250">
        <f>IF(N1044="základní",J1044,0)</f>
        <v>0</v>
      </c>
      <c r="BF1044" s="250">
        <f>IF(N1044="snížená",J1044,0)</f>
        <v>0</v>
      </c>
      <c r="BG1044" s="250">
        <f>IF(N1044="zákl. přenesená",J1044,0)</f>
        <v>0</v>
      </c>
      <c r="BH1044" s="250">
        <f>IF(N1044="sníž. přenesená",J1044,0)</f>
        <v>0</v>
      </c>
      <c r="BI1044" s="250">
        <f>IF(N1044="nulová",J1044,0)</f>
        <v>0</v>
      </c>
      <c r="BJ1044" s="167" t="s">
        <v>73</v>
      </c>
      <c r="BK1044" s="250">
        <f>ROUND(I1044*H1044,2)</f>
        <v>0</v>
      </c>
      <c r="BL1044" s="167" t="s">
        <v>265</v>
      </c>
      <c r="BM1044" s="249" t="s">
        <v>523</v>
      </c>
    </row>
    <row r="1045" spans="2:65" s="256" customFormat="1">
      <c r="B1045" s="255"/>
      <c r="D1045" s="257" t="s">
        <v>146</v>
      </c>
      <c r="E1045" s="258" t="s">
        <v>33</v>
      </c>
      <c r="F1045" s="259" t="s">
        <v>147</v>
      </c>
      <c r="H1045" s="258" t="s">
        <v>33</v>
      </c>
      <c r="L1045" s="255"/>
      <c r="M1045" s="260"/>
      <c r="T1045" s="261"/>
      <c r="AT1045" s="258" t="s">
        <v>146</v>
      </c>
      <c r="AU1045" s="258" t="s">
        <v>75</v>
      </c>
      <c r="AV1045" s="256" t="s">
        <v>73</v>
      </c>
      <c r="AW1045" s="256" t="s">
        <v>39</v>
      </c>
      <c r="AX1045" s="256" t="s">
        <v>65</v>
      </c>
      <c r="AY1045" s="258" t="s">
        <v>136</v>
      </c>
    </row>
    <row r="1046" spans="2:65" s="256" customFormat="1">
      <c r="B1046" s="255"/>
      <c r="D1046" s="257" t="s">
        <v>146</v>
      </c>
      <c r="E1046" s="258" t="s">
        <v>33</v>
      </c>
      <c r="F1046" s="259" t="s">
        <v>524</v>
      </c>
      <c r="H1046" s="258" t="s">
        <v>33</v>
      </c>
      <c r="L1046" s="255"/>
      <c r="M1046" s="260"/>
      <c r="T1046" s="261"/>
      <c r="AT1046" s="258" t="s">
        <v>146</v>
      </c>
      <c r="AU1046" s="258" t="s">
        <v>75</v>
      </c>
      <c r="AV1046" s="256" t="s">
        <v>73</v>
      </c>
      <c r="AW1046" s="256" t="s">
        <v>39</v>
      </c>
      <c r="AX1046" s="256" t="s">
        <v>65</v>
      </c>
      <c r="AY1046" s="258" t="s">
        <v>136</v>
      </c>
    </row>
    <row r="1047" spans="2:65" s="256" customFormat="1">
      <c r="B1047" s="255"/>
      <c r="D1047" s="257" t="s">
        <v>146</v>
      </c>
      <c r="E1047" s="258" t="s">
        <v>33</v>
      </c>
      <c r="F1047" s="259" t="s">
        <v>525</v>
      </c>
      <c r="H1047" s="258" t="s">
        <v>33</v>
      </c>
      <c r="L1047" s="255"/>
      <c r="M1047" s="260"/>
      <c r="T1047" s="261"/>
      <c r="AT1047" s="258" t="s">
        <v>146</v>
      </c>
      <c r="AU1047" s="258" t="s">
        <v>75</v>
      </c>
      <c r="AV1047" s="256" t="s">
        <v>73</v>
      </c>
      <c r="AW1047" s="256" t="s">
        <v>39</v>
      </c>
      <c r="AX1047" s="256" t="s">
        <v>65</v>
      </c>
      <c r="AY1047" s="258" t="s">
        <v>136</v>
      </c>
    </row>
    <row r="1048" spans="2:65" s="263" customFormat="1">
      <c r="B1048" s="262"/>
      <c r="D1048" s="257" t="s">
        <v>146</v>
      </c>
      <c r="E1048" s="264" t="s">
        <v>33</v>
      </c>
      <c r="F1048" s="265" t="s">
        <v>526</v>
      </c>
      <c r="H1048" s="266">
        <v>0.52600000000000002</v>
      </c>
      <c r="L1048" s="262"/>
      <c r="M1048" s="267"/>
      <c r="T1048" s="268"/>
      <c r="AT1048" s="264" t="s">
        <v>146</v>
      </c>
      <c r="AU1048" s="264" t="s">
        <v>75</v>
      </c>
      <c r="AV1048" s="263" t="s">
        <v>75</v>
      </c>
      <c r="AW1048" s="263" t="s">
        <v>39</v>
      </c>
      <c r="AX1048" s="263" t="s">
        <v>65</v>
      </c>
      <c r="AY1048" s="264" t="s">
        <v>136</v>
      </c>
    </row>
    <row r="1049" spans="2:65" s="263" customFormat="1">
      <c r="B1049" s="262"/>
      <c r="D1049" s="257" t="s">
        <v>146</v>
      </c>
      <c r="E1049" s="264" t="s">
        <v>33</v>
      </c>
      <c r="F1049" s="265" t="s">
        <v>527</v>
      </c>
      <c r="H1049" s="266">
        <v>0.374</v>
      </c>
      <c r="L1049" s="262"/>
      <c r="M1049" s="267"/>
      <c r="T1049" s="268"/>
      <c r="AT1049" s="264" t="s">
        <v>146</v>
      </c>
      <c r="AU1049" s="264" t="s">
        <v>75</v>
      </c>
      <c r="AV1049" s="263" t="s">
        <v>75</v>
      </c>
      <c r="AW1049" s="263" t="s">
        <v>39</v>
      </c>
      <c r="AX1049" s="263" t="s">
        <v>65</v>
      </c>
      <c r="AY1049" s="264" t="s">
        <v>136</v>
      </c>
    </row>
    <row r="1050" spans="2:65" s="263" customFormat="1">
      <c r="B1050" s="262"/>
      <c r="D1050" s="257" t="s">
        <v>146</v>
      </c>
      <c r="E1050" s="264" t="s">
        <v>33</v>
      </c>
      <c r="F1050" s="265" t="s">
        <v>528</v>
      </c>
      <c r="H1050" s="266">
        <v>0.11600000000000001</v>
      </c>
      <c r="L1050" s="262"/>
      <c r="M1050" s="267"/>
      <c r="T1050" s="268"/>
      <c r="AT1050" s="264" t="s">
        <v>146</v>
      </c>
      <c r="AU1050" s="264" t="s">
        <v>75</v>
      </c>
      <c r="AV1050" s="263" t="s">
        <v>75</v>
      </c>
      <c r="AW1050" s="263" t="s">
        <v>39</v>
      </c>
      <c r="AX1050" s="263" t="s">
        <v>65</v>
      </c>
      <c r="AY1050" s="264" t="s">
        <v>136</v>
      </c>
    </row>
    <row r="1051" spans="2:65" s="263" customFormat="1">
      <c r="B1051" s="262"/>
      <c r="D1051" s="257" t="s">
        <v>146</v>
      </c>
      <c r="E1051" s="264" t="s">
        <v>33</v>
      </c>
      <c r="F1051" s="265" t="s">
        <v>529</v>
      </c>
      <c r="H1051" s="266">
        <v>0.33100000000000002</v>
      </c>
      <c r="L1051" s="262"/>
      <c r="M1051" s="267"/>
      <c r="T1051" s="268"/>
      <c r="AT1051" s="264" t="s">
        <v>146</v>
      </c>
      <c r="AU1051" s="264" t="s">
        <v>75</v>
      </c>
      <c r="AV1051" s="263" t="s">
        <v>75</v>
      </c>
      <c r="AW1051" s="263" t="s">
        <v>39</v>
      </c>
      <c r="AX1051" s="263" t="s">
        <v>65</v>
      </c>
      <c r="AY1051" s="264" t="s">
        <v>136</v>
      </c>
    </row>
    <row r="1052" spans="2:65" s="270" customFormat="1">
      <c r="B1052" s="269"/>
      <c r="D1052" s="257" t="s">
        <v>146</v>
      </c>
      <c r="E1052" s="271" t="s">
        <v>33</v>
      </c>
      <c r="F1052" s="272" t="s">
        <v>150</v>
      </c>
      <c r="H1052" s="273">
        <v>1.347</v>
      </c>
      <c r="L1052" s="269"/>
      <c r="M1052" s="274"/>
      <c r="T1052" s="275"/>
      <c r="AT1052" s="271" t="s">
        <v>146</v>
      </c>
      <c r="AU1052" s="271" t="s">
        <v>75</v>
      </c>
      <c r="AV1052" s="270" t="s">
        <v>142</v>
      </c>
      <c r="AW1052" s="270" t="s">
        <v>39</v>
      </c>
      <c r="AX1052" s="270" t="s">
        <v>73</v>
      </c>
      <c r="AY1052" s="271" t="s">
        <v>136</v>
      </c>
    </row>
    <row r="1053" spans="2:65" s="176" customFormat="1" ht="24.25" customHeight="1">
      <c r="B1053" s="175"/>
      <c r="C1053" s="239" t="s">
        <v>530</v>
      </c>
      <c r="D1053" s="239" t="s">
        <v>138</v>
      </c>
      <c r="E1053" s="240" t="s">
        <v>531</v>
      </c>
      <c r="F1053" s="241" t="s">
        <v>532</v>
      </c>
      <c r="G1053" s="242" t="s">
        <v>371</v>
      </c>
      <c r="H1053" s="243">
        <v>0.752</v>
      </c>
      <c r="I1053" s="244"/>
      <c r="J1053" s="244">
        <f>ROUND(I1053*H1053,2)</f>
        <v>0</v>
      </c>
      <c r="K1053" s="241" t="s">
        <v>141</v>
      </c>
      <c r="L1053" s="175"/>
      <c r="M1053" s="245" t="s">
        <v>33</v>
      </c>
      <c r="N1053" s="246" t="s">
        <v>49</v>
      </c>
      <c r="O1053" s="247">
        <v>5.1740000000000004</v>
      </c>
      <c r="P1053" s="247">
        <f>O1053*H1053</f>
        <v>3.8908480000000001</v>
      </c>
      <c r="Q1053" s="247">
        <v>0</v>
      </c>
      <c r="R1053" s="247">
        <f>Q1053*H1053</f>
        <v>0</v>
      </c>
      <c r="S1053" s="247">
        <v>0</v>
      </c>
      <c r="T1053" s="248">
        <f>S1053*H1053</f>
        <v>0</v>
      </c>
      <c r="AR1053" s="249" t="s">
        <v>265</v>
      </c>
      <c r="AT1053" s="249" t="s">
        <v>138</v>
      </c>
      <c r="AU1053" s="249" t="s">
        <v>75</v>
      </c>
      <c r="AY1053" s="167" t="s">
        <v>136</v>
      </c>
      <c r="BE1053" s="250">
        <f>IF(N1053="základní",J1053,0)</f>
        <v>0</v>
      </c>
      <c r="BF1053" s="250">
        <f>IF(N1053="snížená",J1053,0)</f>
        <v>0</v>
      </c>
      <c r="BG1053" s="250">
        <f>IF(N1053="zákl. přenesená",J1053,0)</f>
        <v>0</v>
      </c>
      <c r="BH1053" s="250">
        <f>IF(N1053="sníž. přenesená",J1053,0)</f>
        <v>0</v>
      </c>
      <c r="BI1053" s="250">
        <f>IF(N1053="nulová",J1053,0)</f>
        <v>0</v>
      </c>
      <c r="BJ1053" s="167" t="s">
        <v>73</v>
      </c>
      <c r="BK1053" s="250">
        <f>ROUND(I1053*H1053,2)</f>
        <v>0</v>
      </c>
      <c r="BL1053" s="167" t="s">
        <v>265</v>
      </c>
      <c r="BM1053" s="249" t="s">
        <v>533</v>
      </c>
    </row>
    <row r="1054" spans="2:65" s="176" customFormat="1">
      <c r="B1054" s="175"/>
      <c r="D1054" s="251" t="s">
        <v>144</v>
      </c>
      <c r="F1054" s="252" t="s">
        <v>534</v>
      </c>
      <c r="L1054" s="175"/>
      <c r="M1054" s="253"/>
      <c r="T1054" s="254"/>
      <c r="AT1054" s="167" t="s">
        <v>144</v>
      </c>
      <c r="AU1054" s="167" t="s">
        <v>75</v>
      </c>
    </row>
    <row r="1055" spans="2:65" s="176" customFormat="1" ht="37.75" customHeight="1">
      <c r="B1055" s="175"/>
      <c r="C1055" s="239" t="s">
        <v>535</v>
      </c>
      <c r="D1055" s="239" t="s">
        <v>138</v>
      </c>
      <c r="E1055" s="240" t="s">
        <v>536</v>
      </c>
      <c r="F1055" s="241" t="s">
        <v>537</v>
      </c>
      <c r="G1055" s="242" t="s">
        <v>371</v>
      </c>
      <c r="H1055" s="243">
        <v>0.752</v>
      </c>
      <c r="I1055" s="244"/>
      <c r="J1055" s="244">
        <f>ROUND(I1055*H1055,2)</f>
        <v>0</v>
      </c>
      <c r="K1055" s="241" t="s">
        <v>141</v>
      </c>
      <c r="L1055" s="175"/>
      <c r="M1055" s="245" t="s">
        <v>33</v>
      </c>
      <c r="N1055" s="246" t="s">
        <v>49</v>
      </c>
      <c r="O1055" s="247">
        <v>1.016</v>
      </c>
      <c r="P1055" s="247">
        <f>O1055*H1055</f>
        <v>0.76403200000000004</v>
      </c>
      <c r="Q1055" s="247">
        <v>0</v>
      </c>
      <c r="R1055" s="247">
        <f>Q1055*H1055</f>
        <v>0</v>
      </c>
      <c r="S1055" s="247">
        <v>0</v>
      </c>
      <c r="T1055" s="248">
        <f>S1055*H1055</f>
        <v>0</v>
      </c>
      <c r="AR1055" s="249" t="s">
        <v>265</v>
      </c>
      <c r="AT1055" s="249" t="s">
        <v>138</v>
      </c>
      <c r="AU1055" s="249" t="s">
        <v>75</v>
      </c>
      <c r="AY1055" s="167" t="s">
        <v>136</v>
      </c>
      <c r="BE1055" s="250">
        <f>IF(N1055="základní",J1055,0)</f>
        <v>0</v>
      </c>
      <c r="BF1055" s="250">
        <f>IF(N1055="snížená",J1055,0)</f>
        <v>0</v>
      </c>
      <c r="BG1055" s="250">
        <f>IF(N1055="zákl. přenesená",J1055,0)</f>
        <v>0</v>
      </c>
      <c r="BH1055" s="250">
        <f>IF(N1055="sníž. přenesená",J1055,0)</f>
        <v>0</v>
      </c>
      <c r="BI1055" s="250">
        <f>IF(N1055="nulová",J1055,0)</f>
        <v>0</v>
      </c>
      <c r="BJ1055" s="167" t="s">
        <v>73</v>
      </c>
      <c r="BK1055" s="250">
        <f>ROUND(I1055*H1055,2)</f>
        <v>0</v>
      </c>
      <c r="BL1055" s="167" t="s">
        <v>265</v>
      </c>
      <c r="BM1055" s="249" t="s">
        <v>538</v>
      </c>
    </row>
    <row r="1056" spans="2:65" s="176" customFormat="1">
      <c r="B1056" s="175"/>
      <c r="D1056" s="251" t="s">
        <v>144</v>
      </c>
      <c r="F1056" s="252" t="s">
        <v>539</v>
      </c>
      <c r="L1056" s="175"/>
      <c r="M1056" s="253"/>
      <c r="T1056" s="254"/>
      <c r="AT1056" s="167" t="s">
        <v>144</v>
      </c>
      <c r="AU1056" s="167" t="s">
        <v>75</v>
      </c>
    </row>
    <row r="1057" spans="2:65" s="228" customFormat="1" ht="22.75" customHeight="1">
      <c r="B1057" s="227"/>
      <c r="D1057" s="229" t="s">
        <v>64</v>
      </c>
      <c r="E1057" s="237" t="s">
        <v>540</v>
      </c>
      <c r="F1057" s="237" t="s">
        <v>541</v>
      </c>
      <c r="J1057" s="238">
        <f>BK1057</f>
        <v>0</v>
      </c>
      <c r="L1057" s="227"/>
      <c r="M1057" s="232"/>
      <c r="P1057" s="233">
        <f>SUM(P1058:P1076)</f>
        <v>2.97078</v>
      </c>
      <c r="R1057" s="233">
        <f>SUM(R1058:R1076)</f>
        <v>2.026E-2</v>
      </c>
      <c r="T1057" s="234">
        <f>SUM(T1058:T1076)</f>
        <v>0</v>
      </c>
      <c r="AR1057" s="229" t="s">
        <v>75</v>
      </c>
      <c r="AT1057" s="235" t="s">
        <v>64</v>
      </c>
      <c r="AU1057" s="235" t="s">
        <v>73</v>
      </c>
      <c r="AY1057" s="229" t="s">
        <v>136</v>
      </c>
      <c r="BK1057" s="236">
        <f>SUM(BK1058:BK1076)</f>
        <v>0</v>
      </c>
    </row>
    <row r="1058" spans="2:65" s="176" customFormat="1" ht="21.75" customHeight="1">
      <c r="B1058" s="175"/>
      <c r="C1058" s="239" t="s">
        <v>542</v>
      </c>
      <c r="D1058" s="239" t="s">
        <v>138</v>
      </c>
      <c r="E1058" s="240" t="s">
        <v>543</v>
      </c>
      <c r="F1058" s="241" t="s">
        <v>544</v>
      </c>
      <c r="G1058" s="242" t="s">
        <v>92</v>
      </c>
      <c r="H1058" s="243">
        <v>7.9</v>
      </c>
      <c r="I1058" s="244"/>
      <c r="J1058" s="244">
        <f>ROUND(I1058*H1058,2)</f>
        <v>0</v>
      </c>
      <c r="K1058" s="241" t="s">
        <v>141</v>
      </c>
      <c r="L1058" s="175"/>
      <c r="M1058" s="245" t="s">
        <v>33</v>
      </c>
      <c r="N1058" s="246" t="s">
        <v>49</v>
      </c>
      <c r="O1058" s="247">
        <v>0.22800000000000001</v>
      </c>
      <c r="P1058" s="247">
        <f>O1058*H1058</f>
        <v>1.8012000000000001</v>
      </c>
      <c r="Q1058" s="247">
        <v>2.0300000000000001E-3</v>
      </c>
      <c r="R1058" s="247">
        <f>Q1058*H1058</f>
        <v>1.6037000000000003E-2</v>
      </c>
      <c r="S1058" s="247">
        <v>0</v>
      </c>
      <c r="T1058" s="248">
        <f>S1058*H1058</f>
        <v>0</v>
      </c>
      <c r="AR1058" s="249" t="s">
        <v>265</v>
      </c>
      <c r="AT1058" s="249" t="s">
        <v>138</v>
      </c>
      <c r="AU1058" s="249" t="s">
        <v>75</v>
      </c>
      <c r="AY1058" s="167" t="s">
        <v>136</v>
      </c>
      <c r="BE1058" s="250">
        <f>IF(N1058="základní",J1058,0)</f>
        <v>0</v>
      </c>
      <c r="BF1058" s="250">
        <f>IF(N1058="snížená",J1058,0)</f>
        <v>0</v>
      </c>
      <c r="BG1058" s="250">
        <f>IF(N1058="zákl. přenesená",J1058,0)</f>
        <v>0</v>
      </c>
      <c r="BH1058" s="250">
        <f>IF(N1058="sníž. přenesená",J1058,0)</f>
        <v>0</v>
      </c>
      <c r="BI1058" s="250">
        <f>IF(N1058="nulová",J1058,0)</f>
        <v>0</v>
      </c>
      <c r="BJ1058" s="167" t="s">
        <v>73</v>
      </c>
      <c r="BK1058" s="250">
        <f>ROUND(I1058*H1058,2)</f>
        <v>0</v>
      </c>
      <c r="BL1058" s="167" t="s">
        <v>265</v>
      </c>
      <c r="BM1058" s="249" t="s">
        <v>545</v>
      </c>
    </row>
    <row r="1059" spans="2:65" s="176" customFormat="1">
      <c r="B1059" s="175"/>
      <c r="D1059" s="251" t="s">
        <v>144</v>
      </c>
      <c r="F1059" s="252" t="s">
        <v>546</v>
      </c>
      <c r="L1059" s="175"/>
      <c r="M1059" s="253"/>
      <c r="T1059" s="254"/>
      <c r="AT1059" s="167" t="s">
        <v>144</v>
      </c>
      <c r="AU1059" s="167" t="s">
        <v>75</v>
      </c>
    </row>
    <row r="1060" spans="2:65" s="256" customFormat="1">
      <c r="B1060" s="255"/>
      <c r="D1060" s="257" t="s">
        <v>146</v>
      </c>
      <c r="E1060" s="258" t="s">
        <v>33</v>
      </c>
      <c r="F1060" s="259" t="s">
        <v>147</v>
      </c>
      <c r="H1060" s="258" t="s">
        <v>33</v>
      </c>
      <c r="L1060" s="255"/>
      <c r="M1060" s="260"/>
      <c r="T1060" s="261"/>
      <c r="AT1060" s="258" t="s">
        <v>146</v>
      </c>
      <c r="AU1060" s="258" t="s">
        <v>75</v>
      </c>
      <c r="AV1060" s="256" t="s">
        <v>73</v>
      </c>
      <c r="AW1060" s="256" t="s">
        <v>39</v>
      </c>
      <c r="AX1060" s="256" t="s">
        <v>65</v>
      </c>
      <c r="AY1060" s="258" t="s">
        <v>136</v>
      </c>
    </row>
    <row r="1061" spans="2:65" s="263" customFormat="1">
      <c r="B1061" s="262"/>
      <c r="D1061" s="257" t="s">
        <v>146</v>
      </c>
      <c r="E1061" s="264" t="s">
        <v>33</v>
      </c>
      <c r="F1061" s="265" t="s">
        <v>547</v>
      </c>
      <c r="H1061" s="266">
        <v>7.9</v>
      </c>
      <c r="L1061" s="262"/>
      <c r="M1061" s="267"/>
      <c r="T1061" s="268"/>
      <c r="AT1061" s="264" t="s">
        <v>146</v>
      </c>
      <c r="AU1061" s="264" t="s">
        <v>75</v>
      </c>
      <c r="AV1061" s="263" t="s">
        <v>75</v>
      </c>
      <c r="AW1061" s="263" t="s">
        <v>39</v>
      </c>
      <c r="AX1061" s="263" t="s">
        <v>65</v>
      </c>
      <c r="AY1061" s="264" t="s">
        <v>136</v>
      </c>
    </row>
    <row r="1062" spans="2:65" s="270" customFormat="1">
      <c r="B1062" s="269"/>
      <c r="D1062" s="257" t="s">
        <v>146</v>
      </c>
      <c r="E1062" s="271" t="s">
        <v>33</v>
      </c>
      <c r="F1062" s="272" t="s">
        <v>150</v>
      </c>
      <c r="H1062" s="273">
        <v>7.9</v>
      </c>
      <c r="L1062" s="269"/>
      <c r="M1062" s="274"/>
      <c r="T1062" s="275"/>
      <c r="AT1062" s="271" t="s">
        <v>146</v>
      </c>
      <c r="AU1062" s="271" t="s">
        <v>75</v>
      </c>
      <c r="AV1062" s="270" t="s">
        <v>142</v>
      </c>
      <c r="AW1062" s="270" t="s">
        <v>39</v>
      </c>
      <c r="AX1062" s="270" t="s">
        <v>73</v>
      </c>
      <c r="AY1062" s="271" t="s">
        <v>136</v>
      </c>
    </row>
    <row r="1063" spans="2:65" s="176" customFormat="1" ht="24.25" customHeight="1">
      <c r="B1063" s="175"/>
      <c r="C1063" s="239" t="s">
        <v>548</v>
      </c>
      <c r="D1063" s="239" t="s">
        <v>138</v>
      </c>
      <c r="E1063" s="240" t="s">
        <v>549</v>
      </c>
      <c r="F1063" s="241" t="s">
        <v>550</v>
      </c>
      <c r="G1063" s="242" t="s">
        <v>384</v>
      </c>
      <c r="H1063" s="243">
        <v>1</v>
      </c>
      <c r="I1063" s="244"/>
      <c r="J1063" s="244">
        <f>ROUND(I1063*H1063,2)</f>
        <v>0</v>
      </c>
      <c r="K1063" s="241" t="s">
        <v>141</v>
      </c>
      <c r="L1063" s="175"/>
      <c r="M1063" s="245" t="s">
        <v>33</v>
      </c>
      <c r="N1063" s="246" t="s">
        <v>49</v>
      </c>
      <c r="O1063" s="247">
        <v>0.35</v>
      </c>
      <c r="P1063" s="247">
        <f>O1063*H1063</f>
        <v>0.35</v>
      </c>
      <c r="Q1063" s="247">
        <v>2.9E-4</v>
      </c>
      <c r="R1063" s="247">
        <f>Q1063*H1063</f>
        <v>2.9E-4</v>
      </c>
      <c r="S1063" s="247">
        <v>0</v>
      </c>
      <c r="T1063" s="248">
        <f>S1063*H1063</f>
        <v>0</v>
      </c>
      <c r="AR1063" s="249" t="s">
        <v>265</v>
      </c>
      <c r="AT1063" s="249" t="s">
        <v>138</v>
      </c>
      <c r="AU1063" s="249" t="s">
        <v>75</v>
      </c>
      <c r="AY1063" s="167" t="s">
        <v>136</v>
      </c>
      <c r="BE1063" s="250">
        <f>IF(N1063="základní",J1063,0)</f>
        <v>0</v>
      </c>
      <c r="BF1063" s="250">
        <f>IF(N1063="snížená",J1063,0)</f>
        <v>0</v>
      </c>
      <c r="BG1063" s="250">
        <f>IF(N1063="zákl. přenesená",J1063,0)</f>
        <v>0</v>
      </c>
      <c r="BH1063" s="250">
        <f>IF(N1063="sníž. přenesená",J1063,0)</f>
        <v>0</v>
      </c>
      <c r="BI1063" s="250">
        <f>IF(N1063="nulová",J1063,0)</f>
        <v>0</v>
      </c>
      <c r="BJ1063" s="167" t="s">
        <v>73</v>
      </c>
      <c r="BK1063" s="250">
        <f>ROUND(I1063*H1063,2)</f>
        <v>0</v>
      </c>
      <c r="BL1063" s="167" t="s">
        <v>265</v>
      </c>
      <c r="BM1063" s="249" t="s">
        <v>551</v>
      </c>
    </row>
    <row r="1064" spans="2:65" s="176" customFormat="1">
      <c r="B1064" s="175"/>
      <c r="D1064" s="251" t="s">
        <v>144</v>
      </c>
      <c r="F1064" s="252" t="s">
        <v>552</v>
      </c>
      <c r="L1064" s="175"/>
      <c r="M1064" s="253"/>
      <c r="T1064" s="254"/>
      <c r="AT1064" s="167" t="s">
        <v>144</v>
      </c>
      <c r="AU1064" s="167" t="s">
        <v>75</v>
      </c>
    </row>
    <row r="1065" spans="2:65" s="256" customFormat="1">
      <c r="B1065" s="255"/>
      <c r="D1065" s="257" t="s">
        <v>146</v>
      </c>
      <c r="E1065" s="258" t="s">
        <v>33</v>
      </c>
      <c r="F1065" s="259" t="s">
        <v>147</v>
      </c>
      <c r="H1065" s="258" t="s">
        <v>33</v>
      </c>
      <c r="L1065" s="255"/>
      <c r="M1065" s="260"/>
      <c r="T1065" s="261"/>
      <c r="AT1065" s="258" t="s">
        <v>146</v>
      </c>
      <c r="AU1065" s="258" t="s">
        <v>75</v>
      </c>
      <c r="AV1065" s="256" t="s">
        <v>73</v>
      </c>
      <c r="AW1065" s="256" t="s">
        <v>39</v>
      </c>
      <c r="AX1065" s="256" t="s">
        <v>65</v>
      </c>
      <c r="AY1065" s="258" t="s">
        <v>136</v>
      </c>
    </row>
    <row r="1066" spans="2:65" s="263" customFormat="1">
      <c r="B1066" s="262"/>
      <c r="D1066" s="257" t="s">
        <v>146</v>
      </c>
      <c r="E1066" s="264" t="s">
        <v>33</v>
      </c>
      <c r="F1066" s="265" t="s">
        <v>553</v>
      </c>
      <c r="H1066" s="266">
        <v>1</v>
      </c>
      <c r="L1066" s="262"/>
      <c r="M1066" s="267"/>
      <c r="T1066" s="268"/>
      <c r="AT1066" s="264" t="s">
        <v>146</v>
      </c>
      <c r="AU1066" s="264" t="s">
        <v>75</v>
      </c>
      <c r="AV1066" s="263" t="s">
        <v>75</v>
      </c>
      <c r="AW1066" s="263" t="s">
        <v>39</v>
      </c>
      <c r="AX1066" s="263" t="s">
        <v>65</v>
      </c>
      <c r="AY1066" s="264" t="s">
        <v>136</v>
      </c>
    </row>
    <row r="1067" spans="2:65" s="270" customFormat="1">
      <c r="B1067" s="269"/>
      <c r="D1067" s="257" t="s">
        <v>146</v>
      </c>
      <c r="E1067" s="271" t="s">
        <v>33</v>
      </c>
      <c r="F1067" s="272" t="s">
        <v>150</v>
      </c>
      <c r="H1067" s="273">
        <v>1</v>
      </c>
      <c r="L1067" s="269"/>
      <c r="M1067" s="274"/>
      <c r="T1067" s="275"/>
      <c r="AT1067" s="271" t="s">
        <v>146</v>
      </c>
      <c r="AU1067" s="271" t="s">
        <v>75</v>
      </c>
      <c r="AV1067" s="270" t="s">
        <v>142</v>
      </c>
      <c r="AW1067" s="270" t="s">
        <v>39</v>
      </c>
      <c r="AX1067" s="270" t="s">
        <v>73</v>
      </c>
      <c r="AY1067" s="271" t="s">
        <v>136</v>
      </c>
    </row>
    <row r="1068" spans="2:65" s="176" customFormat="1" ht="21.75" customHeight="1">
      <c r="B1068" s="175"/>
      <c r="C1068" s="239" t="s">
        <v>554</v>
      </c>
      <c r="D1068" s="239" t="s">
        <v>138</v>
      </c>
      <c r="E1068" s="240" t="s">
        <v>555</v>
      </c>
      <c r="F1068" s="241" t="s">
        <v>556</v>
      </c>
      <c r="G1068" s="242" t="s">
        <v>92</v>
      </c>
      <c r="H1068" s="243">
        <v>2.2999999999999998</v>
      </c>
      <c r="I1068" s="244"/>
      <c r="J1068" s="244">
        <f>ROUND(I1068*H1068,2)</f>
        <v>0</v>
      </c>
      <c r="K1068" s="241" t="s">
        <v>141</v>
      </c>
      <c r="L1068" s="175"/>
      <c r="M1068" s="245" t="s">
        <v>33</v>
      </c>
      <c r="N1068" s="246" t="s">
        <v>49</v>
      </c>
      <c r="O1068" s="247">
        <v>0.317</v>
      </c>
      <c r="P1068" s="247">
        <f>O1068*H1068</f>
        <v>0.72909999999999997</v>
      </c>
      <c r="Q1068" s="247">
        <v>1.7099999999999999E-3</v>
      </c>
      <c r="R1068" s="247">
        <f>Q1068*H1068</f>
        <v>3.9329999999999999E-3</v>
      </c>
      <c r="S1068" s="247">
        <v>0</v>
      </c>
      <c r="T1068" s="248">
        <f>S1068*H1068</f>
        <v>0</v>
      </c>
      <c r="AR1068" s="249" t="s">
        <v>265</v>
      </c>
      <c r="AT1068" s="249" t="s">
        <v>138</v>
      </c>
      <c r="AU1068" s="249" t="s">
        <v>75</v>
      </c>
      <c r="AY1068" s="167" t="s">
        <v>136</v>
      </c>
      <c r="BE1068" s="250">
        <f>IF(N1068="základní",J1068,0)</f>
        <v>0</v>
      </c>
      <c r="BF1068" s="250">
        <f>IF(N1068="snížená",J1068,0)</f>
        <v>0</v>
      </c>
      <c r="BG1068" s="250">
        <f>IF(N1068="zákl. přenesená",J1068,0)</f>
        <v>0</v>
      </c>
      <c r="BH1068" s="250">
        <f>IF(N1068="sníž. přenesená",J1068,0)</f>
        <v>0</v>
      </c>
      <c r="BI1068" s="250">
        <f>IF(N1068="nulová",J1068,0)</f>
        <v>0</v>
      </c>
      <c r="BJ1068" s="167" t="s">
        <v>73</v>
      </c>
      <c r="BK1068" s="250">
        <f>ROUND(I1068*H1068,2)</f>
        <v>0</v>
      </c>
      <c r="BL1068" s="167" t="s">
        <v>265</v>
      </c>
      <c r="BM1068" s="249" t="s">
        <v>557</v>
      </c>
    </row>
    <row r="1069" spans="2:65" s="176" customFormat="1">
      <c r="B1069" s="175"/>
      <c r="D1069" s="251" t="s">
        <v>144</v>
      </c>
      <c r="F1069" s="252" t="s">
        <v>558</v>
      </c>
      <c r="L1069" s="175"/>
      <c r="M1069" s="253"/>
      <c r="T1069" s="254"/>
      <c r="AT1069" s="167" t="s">
        <v>144</v>
      </c>
      <c r="AU1069" s="167" t="s">
        <v>75</v>
      </c>
    </row>
    <row r="1070" spans="2:65" s="256" customFormat="1">
      <c r="B1070" s="255"/>
      <c r="D1070" s="257" t="s">
        <v>146</v>
      </c>
      <c r="E1070" s="258" t="s">
        <v>33</v>
      </c>
      <c r="F1070" s="259" t="s">
        <v>147</v>
      </c>
      <c r="H1070" s="258" t="s">
        <v>33</v>
      </c>
      <c r="L1070" s="255"/>
      <c r="M1070" s="260"/>
      <c r="T1070" s="261"/>
      <c r="AT1070" s="258" t="s">
        <v>146</v>
      </c>
      <c r="AU1070" s="258" t="s">
        <v>75</v>
      </c>
      <c r="AV1070" s="256" t="s">
        <v>73</v>
      </c>
      <c r="AW1070" s="256" t="s">
        <v>39</v>
      </c>
      <c r="AX1070" s="256" t="s">
        <v>65</v>
      </c>
      <c r="AY1070" s="258" t="s">
        <v>136</v>
      </c>
    </row>
    <row r="1071" spans="2:65" s="263" customFormat="1">
      <c r="B1071" s="262"/>
      <c r="D1071" s="257" t="s">
        <v>146</v>
      </c>
      <c r="E1071" s="264" t="s">
        <v>33</v>
      </c>
      <c r="F1071" s="265" t="s">
        <v>559</v>
      </c>
      <c r="H1071" s="266">
        <v>2.2999999999999998</v>
      </c>
      <c r="L1071" s="262"/>
      <c r="M1071" s="267"/>
      <c r="T1071" s="268"/>
      <c r="AT1071" s="264" t="s">
        <v>146</v>
      </c>
      <c r="AU1071" s="264" t="s">
        <v>75</v>
      </c>
      <c r="AV1071" s="263" t="s">
        <v>75</v>
      </c>
      <c r="AW1071" s="263" t="s">
        <v>39</v>
      </c>
      <c r="AX1071" s="263" t="s">
        <v>65</v>
      </c>
      <c r="AY1071" s="264" t="s">
        <v>136</v>
      </c>
    </row>
    <row r="1072" spans="2:65" s="270" customFormat="1">
      <c r="B1072" s="269"/>
      <c r="D1072" s="257" t="s">
        <v>146</v>
      </c>
      <c r="E1072" s="271" t="s">
        <v>33</v>
      </c>
      <c r="F1072" s="272" t="s">
        <v>150</v>
      </c>
      <c r="H1072" s="273">
        <v>2.2999999999999998</v>
      </c>
      <c r="L1072" s="269"/>
      <c r="M1072" s="274"/>
      <c r="T1072" s="275"/>
      <c r="AT1072" s="271" t="s">
        <v>146</v>
      </c>
      <c r="AU1072" s="271" t="s">
        <v>75</v>
      </c>
      <c r="AV1072" s="270" t="s">
        <v>142</v>
      </c>
      <c r="AW1072" s="270" t="s">
        <v>39</v>
      </c>
      <c r="AX1072" s="270" t="s">
        <v>73</v>
      </c>
      <c r="AY1072" s="271" t="s">
        <v>136</v>
      </c>
    </row>
    <row r="1073" spans="2:65" s="176" customFormat="1" ht="24.25" customHeight="1">
      <c r="B1073" s="175"/>
      <c r="C1073" s="239" t="s">
        <v>560</v>
      </c>
      <c r="D1073" s="239" t="s">
        <v>138</v>
      </c>
      <c r="E1073" s="240" t="s">
        <v>561</v>
      </c>
      <c r="F1073" s="241" t="s">
        <v>562</v>
      </c>
      <c r="G1073" s="242" t="s">
        <v>371</v>
      </c>
      <c r="H1073" s="243">
        <v>0.02</v>
      </c>
      <c r="I1073" s="244"/>
      <c r="J1073" s="244">
        <f>ROUND(I1073*H1073,2)</f>
        <v>0</v>
      </c>
      <c r="K1073" s="241" t="s">
        <v>141</v>
      </c>
      <c r="L1073" s="175"/>
      <c r="M1073" s="245" t="s">
        <v>33</v>
      </c>
      <c r="N1073" s="246" t="s">
        <v>49</v>
      </c>
      <c r="O1073" s="247">
        <v>2.7730000000000001</v>
      </c>
      <c r="P1073" s="247">
        <f>O1073*H1073</f>
        <v>5.5460000000000002E-2</v>
      </c>
      <c r="Q1073" s="247">
        <v>0</v>
      </c>
      <c r="R1073" s="247">
        <f>Q1073*H1073</f>
        <v>0</v>
      </c>
      <c r="S1073" s="247">
        <v>0</v>
      </c>
      <c r="T1073" s="248">
        <f>S1073*H1073</f>
        <v>0</v>
      </c>
      <c r="AR1073" s="249" t="s">
        <v>265</v>
      </c>
      <c r="AT1073" s="249" t="s">
        <v>138</v>
      </c>
      <c r="AU1073" s="249" t="s">
        <v>75</v>
      </c>
      <c r="AY1073" s="167" t="s">
        <v>136</v>
      </c>
      <c r="BE1073" s="250">
        <f>IF(N1073="základní",J1073,0)</f>
        <v>0</v>
      </c>
      <c r="BF1073" s="250">
        <f>IF(N1073="snížená",J1073,0)</f>
        <v>0</v>
      </c>
      <c r="BG1073" s="250">
        <f>IF(N1073="zákl. přenesená",J1073,0)</f>
        <v>0</v>
      </c>
      <c r="BH1073" s="250">
        <f>IF(N1073="sníž. přenesená",J1073,0)</f>
        <v>0</v>
      </c>
      <c r="BI1073" s="250">
        <f>IF(N1073="nulová",J1073,0)</f>
        <v>0</v>
      </c>
      <c r="BJ1073" s="167" t="s">
        <v>73</v>
      </c>
      <c r="BK1073" s="250">
        <f>ROUND(I1073*H1073,2)</f>
        <v>0</v>
      </c>
      <c r="BL1073" s="167" t="s">
        <v>265</v>
      </c>
      <c r="BM1073" s="249" t="s">
        <v>563</v>
      </c>
    </row>
    <row r="1074" spans="2:65" s="176" customFormat="1">
      <c r="B1074" s="175"/>
      <c r="D1074" s="251" t="s">
        <v>144</v>
      </c>
      <c r="F1074" s="252" t="s">
        <v>564</v>
      </c>
      <c r="L1074" s="175"/>
      <c r="M1074" s="253"/>
      <c r="T1074" s="254"/>
      <c r="AT1074" s="167" t="s">
        <v>144</v>
      </c>
      <c r="AU1074" s="167" t="s">
        <v>75</v>
      </c>
    </row>
    <row r="1075" spans="2:65" s="176" customFormat="1" ht="37.75" customHeight="1">
      <c r="B1075" s="175"/>
      <c r="C1075" s="239" t="s">
        <v>565</v>
      </c>
      <c r="D1075" s="239" t="s">
        <v>138</v>
      </c>
      <c r="E1075" s="240" t="s">
        <v>566</v>
      </c>
      <c r="F1075" s="241" t="s">
        <v>567</v>
      </c>
      <c r="G1075" s="242" t="s">
        <v>371</v>
      </c>
      <c r="H1075" s="243">
        <v>0.02</v>
      </c>
      <c r="I1075" s="244"/>
      <c r="J1075" s="244">
        <f>ROUND(I1075*H1075,2)</f>
        <v>0</v>
      </c>
      <c r="K1075" s="241" t="s">
        <v>141</v>
      </c>
      <c r="L1075" s="175"/>
      <c r="M1075" s="245" t="s">
        <v>33</v>
      </c>
      <c r="N1075" s="246" t="s">
        <v>49</v>
      </c>
      <c r="O1075" s="247">
        <v>1.7509999999999999</v>
      </c>
      <c r="P1075" s="247">
        <f>O1075*H1075</f>
        <v>3.5019999999999996E-2</v>
      </c>
      <c r="Q1075" s="247">
        <v>0</v>
      </c>
      <c r="R1075" s="247">
        <f>Q1075*H1075</f>
        <v>0</v>
      </c>
      <c r="S1075" s="247">
        <v>0</v>
      </c>
      <c r="T1075" s="248">
        <f>S1075*H1075</f>
        <v>0</v>
      </c>
      <c r="AR1075" s="249" t="s">
        <v>265</v>
      </c>
      <c r="AT1075" s="249" t="s">
        <v>138</v>
      </c>
      <c r="AU1075" s="249" t="s">
        <v>75</v>
      </c>
      <c r="AY1075" s="167" t="s">
        <v>136</v>
      </c>
      <c r="BE1075" s="250">
        <f>IF(N1075="základní",J1075,0)</f>
        <v>0</v>
      </c>
      <c r="BF1075" s="250">
        <f>IF(N1075="snížená",J1075,0)</f>
        <v>0</v>
      </c>
      <c r="BG1075" s="250">
        <f>IF(N1075="zákl. přenesená",J1075,0)</f>
        <v>0</v>
      </c>
      <c r="BH1075" s="250">
        <f>IF(N1075="sníž. přenesená",J1075,0)</f>
        <v>0</v>
      </c>
      <c r="BI1075" s="250">
        <f>IF(N1075="nulová",J1075,0)</f>
        <v>0</v>
      </c>
      <c r="BJ1075" s="167" t="s">
        <v>73</v>
      </c>
      <c r="BK1075" s="250">
        <f>ROUND(I1075*H1075,2)</f>
        <v>0</v>
      </c>
      <c r="BL1075" s="167" t="s">
        <v>265</v>
      </c>
      <c r="BM1075" s="249" t="s">
        <v>568</v>
      </c>
    </row>
    <row r="1076" spans="2:65" s="176" customFormat="1">
      <c r="B1076" s="175"/>
      <c r="D1076" s="251" t="s">
        <v>144</v>
      </c>
      <c r="F1076" s="252" t="s">
        <v>569</v>
      </c>
      <c r="L1076" s="175"/>
      <c r="M1076" s="253"/>
      <c r="T1076" s="254"/>
      <c r="AT1076" s="167" t="s">
        <v>144</v>
      </c>
      <c r="AU1076" s="167" t="s">
        <v>75</v>
      </c>
    </row>
    <row r="1077" spans="2:65" s="228" customFormat="1" ht="22.75" customHeight="1">
      <c r="B1077" s="227"/>
      <c r="D1077" s="229" t="s">
        <v>64</v>
      </c>
      <c r="E1077" s="237" t="s">
        <v>570</v>
      </c>
      <c r="F1077" s="237" t="s">
        <v>571</v>
      </c>
      <c r="J1077" s="238">
        <f>BK1077</f>
        <v>0</v>
      </c>
      <c r="L1077" s="227"/>
      <c r="M1077" s="232"/>
      <c r="P1077" s="233">
        <f>SUM(P1078:P1088)</f>
        <v>16.369946000000002</v>
      </c>
      <c r="R1077" s="233">
        <f>SUM(R1078:R1088)</f>
        <v>0.10617864000000002</v>
      </c>
      <c r="T1077" s="234">
        <f>SUM(T1078:T1088)</f>
        <v>0</v>
      </c>
      <c r="AR1077" s="229" t="s">
        <v>75</v>
      </c>
      <c r="AT1077" s="235" t="s">
        <v>64</v>
      </c>
      <c r="AU1077" s="235" t="s">
        <v>73</v>
      </c>
      <c r="AY1077" s="229" t="s">
        <v>136</v>
      </c>
      <c r="BK1077" s="236">
        <f>SUM(BK1078:BK1088)</f>
        <v>0</v>
      </c>
    </row>
    <row r="1078" spans="2:65" s="176" customFormat="1" ht="16.5" customHeight="1">
      <c r="B1078" s="175"/>
      <c r="C1078" s="239" t="s">
        <v>572</v>
      </c>
      <c r="D1078" s="239" t="s">
        <v>138</v>
      </c>
      <c r="E1078" s="240" t="s">
        <v>573</v>
      </c>
      <c r="F1078" s="241" t="s">
        <v>574</v>
      </c>
      <c r="G1078" s="242" t="s">
        <v>89</v>
      </c>
      <c r="H1078" s="243">
        <v>48.98</v>
      </c>
      <c r="I1078" s="244"/>
      <c r="J1078" s="244">
        <f>ROUND(I1078*H1078,2)</f>
        <v>0</v>
      </c>
      <c r="K1078" s="241" t="s">
        <v>141</v>
      </c>
      <c r="L1078" s="175"/>
      <c r="M1078" s="245" t="s">
        <v>33</v>
      </c>
      <c r="N1078" s="246" t="s">
        <v>49</v>
      </c>
      <c r="O1078" s="247">
        <v>0.32400000000000001</v>
      </c>
      <c r="P1078" s="247">
        <f>O1078*H1078</f>
        <v>15.86952</v>
      </c>
      <c r="Q1078" s="247">
        <v>2.4000000000000001E-4</v>
      </c>
      <c r="R1078" s="247">
        <f>Q1078*H1078</f>
        <v>1.17552E-2</v>
      </c>
      <c r="S1078" s="247">
        <v>0</v>
      </c>
      <c r="T1078" s="248">
        <f>S1078*H1078</f>
        <v>0</v>
      </c>
      <c r="AR1078" s="249" t="s">
        <v>265</v>
      </c>
      <c r="AT1078" s="249" t="s">
        <v>138</v>
      </c>
      <c r="AU1078" s="249" t="s">
        <v>75</v>
      </c>
      <c r="AY1078" s="167" t="s">
        <v>136</v>
      </c>
      <c r="BE1078" s="250">
        <f>IF(N1078="základní",J1078,0)</f>
        <v>0</v>
      </c>
      <c r="BF1078" s="250">
        <f>IF(N1078="snížená",J1078,0)</f>
        <v>0</v>
      </c>
      <c r="BG1078" s="250">
        <f>IF(N1078="zákl. přenesená",J1078,0)</f>
        <v>0</v>
      </c>
      <c r="BH1078" s="250">
        <f>IF(N1078="sníž. přenesená",J1078,0)</f>
        <v>0</v>
      </c>
      <c r="BI1078" s="250">
        <f>IF(N1078="nulová",J1078,0)</f>
        <v>0</v>
      </c>
      <c r="BJ1078" s="167" t="s">
        <v>73</v>
      </c>
      <c r="BK1078" s="250">
        <f>ROUND(I1078*H1078,2)</f>
        <v>0</v>
      </c>
      <c r="BL1078" s="167" t="s">
        <v>265</v>
      </c>
      <c r="BM1078" s="249" t="s">
        <v>575</v>
      </c>
    </row>
    <row r="1079" spans="2:65" s="176" customFormat="1">
      <c r="B1079" s="175"/>
      <c r="D1079" s="251" t="s">
        <v>144</v>
      </c>
      <c r="F1079" s="252" t="s">
        <v>576</v>
      </c>
      <c r="L1079" s="175"/>
      <c r="M1079" s="253"/>
      <c r="T1079" s="254"/>
      <c r="AT1079" s="167" t="s">
        <v>144</v>
      </c>
      <c r="AU1079" s="167" t="s">
        <v>75</v>
      </c>
    </row>
    <row r="1080" spans="2:65" s="256" customFormat="1">
      <c r="B1080" s="255"/>
      <c r="D1080" s="257" t="s">
        <v>146</v>
      </c>
      <c r="E1080" s="258" t="s">
        <v>33</v>
      </c>
      <c r="F1080" s="259" t="s">
        <v>147</v>
      </c>
      <c r="H1080" s="258" t="s">
        <v>33</v>
      </c>
      <c r="L1080" s="255"/>
      <c r="M1080" s="260"/>
      <c r="T1080" s="261"/>
      <c r="AT1080" s="258" t="s">
        <v>146</v>
      </c>
      <c r="AU1080" s="258" t="s">
        <v>75</v>
      </c>
      <c r="AV1080" s="256" t="s">
        <v>73</v>
      </c>
      <c r="AW1080" s="256" t="s">
        <v>39</v>
      </c>
      <c r="AX1080" s="256" t="s">
        <v>65</v>
      </c>
      <c r="AY1080" s="258" t="s">
        <v>136</v>
      </c>
    </row>
    <row r="1081" spans="2:65" s="263" customFormat="1">
      <c r="B1081" s="262"/>
      <c r="D1081" s="257" t="s">
        <v>146</v>
      </c>
      <c r="E1081" s="264" t="s">
        <v>33</v>
      </c>
      <c r="F1081" s="265" t="s">
        <v>577</v>
      </c>
      <c r="H1081" s="266">
        <v>48.98</v>
      </c>
      <c r="L1081" s="262"/>
      <c r="M1081" s="267"/>
      <c r="T1081" s="268"/>
      <c r="AT1081" s="264" t="s">
        <v>146</v>
      </c>
      <c r="AU1081" s="264" t="s">
        <v>75</v>
      </c>
      <c r="AV1081" s="263" t="s">
        <v>75</v>
      </c>
      <c r="AW1081" s="263" t="s">
        <v>39</v>
      </c>
      <c r="AX1081" s="263" t="s">
        <v>65</v>
      </c>
      <c r="AY1081" s="264" t="s">
        <v>136</v>
      </c>
    </row>
    <row r="1082" spans="2:65" s="270" customFormat="1">
      <c r="B1082" s="269"/>
      <c r="D1082" s="257" t="s">
        <v>146</v>
      </c>
      <c r="E1082" s="271" t="s">
        <v>33</v>
      </c>
      <c r="F1082" s="272" t="s">
        <v>150</v>
      </c>
      <c r="H1082" s="273">
        <v>48.98</v>
      </c>
      <c r="L1082" s="269"/>
      <c r="M1082" s="274"/>
      <c r="T1082" s="275"/>
      <c r="AT1082" s="271" t="s">
        <v>146</v>
      </c>
      <c r="AU1082" s="271" t="s">
        <v>75</v>
      </c>
      <c r="AV1082" s="270" t="s">
        <v>142</v>
      </c>
      <c r="AW1082" s="270" t="s">
        <v>39</v>
      </c>
      <c r="AX1082" s="270" t="s">
        <v>73</v>
      </c>
      <c r="AY1082" s="271" t="s">
        <v>136</v>
      </c>
    </row>
    <row r="1083" spans="2:65" s="176" customFormat="1" ht="16.5" customHeight="1">
      <c r="B1083" s="175"/>
      <c r="C1083" s="286" t="s">
        <v>578</v>
      </c>
      <c r="D1083" s="286" t="s">
        <v>284</v>
      </c>
      <c r="E1083" s="287" t="s">
        <v>579</v>
      </c>
      <c r="F1083" s="288" t="s">
        <v>580</v>
      </c>
      <c r="G1083" s="289" t="s">
        <v>89</v>
      </c>
      <c r="H1083" s="290">
        <v>69.429000000000002</v>
      </c>
      <c r="I1083" s="291"/>
      <c r="J1083" s="291">
        <f>ROUND(I1083*H1083,2)</f>
        <v>0</v>
      </c>
      <c r="K1083" s="288" t="s">
        <v>141</v>
      </c>
      <c r="L1083" s="292"/>
      <c r="M1083" s="293" t="s">
        <v>33</v>
      </c>
      <c r="N1083" s="294" t="s">
        <v>49</v>
      </c>
      <c r="O1083" s="247">
        <v>0</v>
      </c>
      <c r="P1083" s="247">
        <f>O1083*H1083</f>
        <v>0</v>
      </c>
      <c r="Q1083" s="247">
        <v>1.3600000000000001E-3</v>
      </c>
      <c r="R1083" s="247">
        <f>Q1083*H1083</f>
        <v>9.4423440000000011E-2</v>
      </c>
      <c r="S1083" s="247">
        <v>0</v>
      </c>
      <c r="T1083" s="248">
        <f>S1083*H1083</f>
        <v>0</v>
      </c>
      <c r="AR1083" s="249" t="s">
        <v>381</v>
      </c>
      <c r="AT1083" s="249" t="s">
        <v>284</v>
      </c>
      <c r="AU1083" s="249" t="s">
        <v>75</v>
      </c>
      <c r="AY1083" s="167" t="s">
        <v>136</v>
      </c>
      <c r="BE1083" s="250">
        <f>IF(N1083="základní",J1083,0)</f>
        <v>0</v>
      </c>
      <c r="BF1083" s="250">
        <f>IF(N1083="snížená",J1083,0)</f>
        <v>0</v>
      </c>
      <c r="BG1083" s="250">
        <f>IF(N1083="zákl. přenesená",J1083,0)</f>
        <v>0</v>
      </c>
      <c r="BH1083" s="250">
        <f>IF(N1083="sníž. přenesená",J1083,0)</f>
        <v>0</v>
      </c>
      <c r="BI1083" s="250">
        <f>IF(N1083="nulová",J1083,0)</f>
        <v>0</v>
      </c>
      <c r="BJ1083" s="167" t="s">
        <v>73</v>
      </c>
      <c r="BK1083" s="250">
        <f>ROUND(I1083*H1083,2)</f>
        <v>0</v>
      </c>
      <c r="BL1083" s="167" t="s">
        <v>265</v>
      </c>
      <c r="BM1083" s="249" t="s">
        <v>581</v>
      </c>
    </row>
    <row r="1084" spans="2:65" s="263" customFormat="1">
      <c r="B1084" s="262"/>
      <c r="D1084" s="257" t="s">
        <v>146</v>
      </c>
      <c r="F1084" s="265" t="s">
        <v>582</v>
      </c>
      <c r="H1084" s="266">
        <v>69.429000000000002</v>
      </c>
      <c r="L1084" s="262"/>
      <c r="M1084" s="267"/>
      <c r="T1084" s="268"/>
      <c r="AT1084" s="264" t="s">
        <v>146</v>
      </c>
      <c r="AU1084" s="264" t="s">
        <v>75</v>
      </c>
      <c r="AV1084" s="263" t="s">
        <v>75</v>
      </c>
      <c r="AW1084" s="263" t="s">
        <v>4</v>
      </c>
      <c r="AX1084" s="263" t="s">
        <v>73</v>
      </c>
      <c r="AY1084" s="264" t="s">
        <v>136</v>
      </c>
    </row>
    <row r="1085" spans="2:65" s="176" customFormat="1" ht="24.25" customHeight="1">
      <c r="B1085" s="175"/>
      <c r="C1085" s="239" t="s">
        <v>583</v>
      </c>
      <c r="D1085" s="239" t="s">
        <v>138</v>
      </c>
      <c r="E1085" s="240" t="s">
        <v>584</v>
      </c>
      <c r="F1085" s="241" t="s">
        <v>585</v>
      </c>
      <c r="G1085" s="242" t="s">
        <v>371</v>
      </c>
      <c r="H1085" s="243">
        <v>0.106</v>
      </c>
      <c r="I1085" s="244"/>
      <c r="J1085" s="244">
        <f>ROUND(I1085*H1085,2)</f>
        <v>0</v>
      </c>
      <c r="K1085" s="241" t="s">
        <v>141</v>
      </c>
      <c r="L1085" s="175"/>
      <c r="M1085" s="245" t="s">
        <v>33</v>
      </c>
      <c r="N1085" s="246" t="s">
        <v>49</v>
      </c>
      <c r="O1085" s="247">
        <v>3.39</v>
      </c>
      <c r="P1085" s="247">
        <f>O1085*H1085</f>
        <v>0.35933999999999999</v>
      </c>
      <c r="Q1085" s="247">
        <v>0</v>
      </c>
      <c r="R1085" s="247">
        <f>Q1085*H1085</f>
        <v>0</v>
      </c>
      <c r="S1085" s="247">
        <v>0</v>
      </c>
      <c r="T1085" s="248">
        <f>S1085*H1085</f>
        <v>0</v>
      </c>
      <c r="AR1085" s="249" t="s">
        <v>265</v>
      </c>
      <c r="AT1085" s="249" t="s">
        <v>138</v>
      </c>
      <c r="AU1085" s="249" t="s">
        <v>75</v>
      </c>
      <c r="AY1085" s="167" t="s">
        <v>136</v>
      </c>
      <c r="BE1085" s="250">
        <f>IF(N1085="základní",J1085,0)</f>
        <v>0</v>
      </c>
      <c r="BF1085" s="250">
        <f>IF(N1085="snížená",J1085,0)</f>
        <v>0</v>
      </c>
      <c r="BG1085" s="250">
        <f>IF(N1085="zákl. přenesená",J1085,0)</f>
        <v>0</v>
      </c>
      <c r="BH1085" s="250">
        <f>IF(N1085="sníž. přenesená",J1085,0)</f>
        <v>0</v>
      </c>
      <c r="BI1085" s="250">
        <f>IF(N1085="nulová",J1085,0)</f>
        <v>0</v>
      </c>
      <c r="BJ1085" s="167" t="s">
        <v>73</v>
      </c>
      <c r="BK1085" s="250">
        <f>ROUND(I1085*H1085,2)</f>
        <v>0</v>
      </c>
      <c r="BL1085" s="167" t="s">
        <v>265</v>
      </c>
      <c r="BM1085" s="249" t="s">
        <v>586</v>
      </c>
    </row>
    <row r="1086" spans="2:65" s="176" customFormat="1">
      <c r="B1086" s="175"/>
      <c r="D1086" s="251" t="s">
        <v>144</v>
      </c>
      <c r="F1086" s="252" t="s">
        <v>587</v>
      </c>
      <c r="L1086" s="175"/>
      <c r="M1086" s="253"/>
      <c r="T1086" s="254"/>
      <c r="AT1086" s="167" t="s">
        <v>144</v>
      </c>
      <c r="AU1086" s="167" t="s">
        <v>75</v>
      </c>
    </row>
    <row r="1087" spans="2:65" s="176" customFormat="1" ht="37.75" customHeight="1">
      <c r="B1087" s="175"/>
      <c r="C1087" s="239" t="s">
        <v>588</v>
      </c>
      <c r="D1087" s="239" t="s">
        <v>138</v>
      </c>
      <c r="E1087" s="240" t="s">
        <v>589</v>
      </c>
      <c r="F1087" s="241" t="s">
        <v>590</v>
      </c>
      <c r="G1087" s="242" t="s">
        <v>371</v>
      </c>
      <c r="H1087" s="243">
        <v>0.106</v>
      </c>
      <c r="I1087" s="244"/>
      <c r="J1087" s="244">
        <f>ROUND(I1087*H1087,2)</f>
        <v>0</v>
      </c>
      <c r="K1087" s="241" t="s">
        <v>141</v>
      </c>
      <c r="L1087" s="175"/>
      <c r="M1087" s="245" t="s">
        <v>33</v>
      </c>
      <c r="N1087" s="246" t="s">
        <v>49</v>
      </c>
      <c r="O1087" s="247">
        <v>1.331</v>
      </c>
      <c r="P1087" s="247">
        <f>O1087*H1087</f>
        <v>0.14108599999999999</v>
      </c>
      <c r="Q1087" s="247">
        <v>0</v>
      </c>
      <c r="R1087" s="247">
        <f>Q1087*H1087</f>
        <v>0</v>
      </c>
      <c r="S1087" s="247">
        <v>0</v>
      </c>
      <c r="T1087" s="248">
        <f>S1087*H1087</f>
        <v>0</v>
      </c>
      <c r="AR1087" s="249" t="s">
        <v>265</v>
      </c>
      <c r="AT1087" s="249" t="s">
        <v>138</v>
      </c>
      <c r="AU1087" s="249" t="s">
        <v>75</v>
      </c>
      <c r="AY1087" s="167" t="s">
        <v>136</v>
      </c>
      <c r="BE1087" s="250">
        <f>IF(N1087="základní",J1087,0)</f>
        <v>0</v>
      </c>
      <c r="BF1087" s="250">
        <f>IF(N1087="snížená",J1087,0)</f>
        <v>0</v>
      </c>
      <c r="BG1087" s="250">
        <f>IF(N1087="zákl. přenesená",J1087,0)</f>
        <v>0</v>
      </c>
      <c r="BH1087" s="250">
        <f>IF(N1087="sníž. přenesená",J1087,0)</f>
        <v>0</v>
      </c>
      <c r="BI1087" s="250">
        <f>IF(N1087="nulová",J1087,0)</f>
        <v>0</v>
      </c>
      <c r="BJ1087" s="167" t="s">
        <v>73</v>
      </c>
      <c r="BK1087" s="250">
        <f>ROUND(I1087*H1087,2)</f>
        <v>0</v>
      </c>
      <c r="BL1087" s="167" t="s">
        <v>265</v>
      </c>
      <c r="BM1087" s="249" t="s">
        <v>591</v>
      </c>
    </row>
    <row r="1088" spans="2:65" s="176" customFormat="1">
      <c r="B1088" s="175"/>
      <c r="D1088" s="251" t="s">
        <v>144</v>
      </c>
      <c r="F1088" s="252" t="s">
        <v>592</v>
      </c>
      <c r="L1088" s="175"/>
      <c r="M1088" s="253"/>
      <c r="T1088" s="254"/>
      <c r="AT1088" s="167" t="s">
        <v>144</v>
      </c>
      <c r="AU1088" s="167" t="s">
        <v>75</v>
      </c>
    </row>
    <row r="1089" spans="2:65" s="228" customFormat="1" ht="22.75" customHeight="1">
      <c r="B1089" s="227"/>
      <c r="D1089" s="229" t="s">
        <v>64</v>
      </c>
      <c r="E1089" s="237" t="s">
        <v>593</v>
      </c>
      <c r="F1089" s="237" t="s">
        <v>594</v>
      </c>
      <c r="J1089" s="238">
        <f>BK1089</f>
        <v>0</v>
      </c>
      <c r="L1089" s="227"/>
      <c r="M1089" s="232"/>
      <c r="P1089" s="233">
        <f>SUM(P1090:P1140)</f>
        <v>128.59559100000001</v>
      </c>
      <c r="R1089" s="233">
        <f>SUM(R1090:R1140)</f>
        <v>0.14647404</v>
      </c>
      <c r="T1089" s="234">
        <f>SUM(T1090:T1140)</f>
        <v>0</v>
      </c>
      <c r="AR1089" s="229" t="s">
        <v>75</v>
      </c>
      <c r="AT1089" s="235" t="s">
        <v>64</v>
      </c>
      <c r="AU1089" s="235" t="s">
        <v>73</v>
      </c>
      <c r="AY1089" s="229" t="s">
        <v>136</v>
      </c>
      <c r="BK1089" s="236">
        <f>SUM(BK1090:BK1140)</f>
        <v>0</v>
      </c>
    </row>
    <row r="1090" spans="2:65" s="176" customFormat="1" ht="16.5" customHeight="1">
      <c r="B1090" s="175"/>
      <c r="C1090" s="239" t="s">
        <v>595</v>
      </c>
      <c r="D1090" s="239" t="s">
        <v>138</v>
      </c>
      <c r="E1090" s="240" t="s">
        <v>596</v>
      </c>
      <c r="F1090" s="241" t="s">
        <v>597</v>
      </c>
      <c r="G1090" s="242" t="s">
        <v>89</v>
      </c>
      <c r="H1090" s="243">
        <v>215.40299999999999</v>
      </c>
      <c r="I1090" s="244"/>
      <c r="J1090" s="244">
        <f>ROUND(I1090*H1090,2)</f>
        <v>0</v>
      </c>
      <c r="K1090" s="241" t="s">
        <v>141</v>
      </c>
      <c r="L1090" s="175"/>
      <c r="M1090" s="245" t="s">
        <v>33</v>
      </c>
      <c r="N1090" s="246" t="s">
        <v>49</v>
      </c>
      <c r="O1090" s="247">
        <v>0.27600000000000002</v>
      </c>
      <c r="P1090" s="247">
        <f>O1090*H1090</f>
        <v>59.451228</v>
      </c>
      <c r="Q1090" s="247">
        <v>4.0000000000000002E-4</v>
      </c>
      <c r="R1090" s="247">
        <f>Q1090*H1090</f>
        <v>8.6161200000000007E-2</v>
      </c>
      <c r="S1090" s="247">
        <v>0</v>
      </c>
      <c r="T1090" s="248">
        <f>S1090*H1090</f>
        <v>0</v>
      </c>
      <c r="AR1090" s="249" t="s">
        <v>265</v>
      </c>
      <c r="AT1090" s="249" t="s">
        <v>138</v>
      </c>
      <c r="AU1090" s="249" t="s">
        <v>75</v>
      </c>
      <c r="AY1090" s="167" t="s">
        <v>136</v>
      </c>
      <c r="BE1090" s="250">
        <f>IF(N1090="základní",J1090,0)</f>
        <v>0</v>
      </c>
      <c r="BF1090" s="250">
        <f>IF(N1090="snížená",J1090,0)</f>
        <v>0</v>
      </c>
      <c r="BG1090" s="250">
        <f>IF(N1090="zákl. přenesená",J1090,0)</f>
        <v>0</v>
      </c>
      <c r="BH1090" s="250">
        <f>IF(N1090="sníž. přenesená",J1090,0)</f>
        <v>0</v>
      </c>
      <c r="BI1090" s="250">
        <f>IF(N1090="nulová",J1090,0)</f>
        <v>0</v>
      </c>
      <c r="BJ1090" s="167" t="s">
        <v>73</v>
      </c>
      <c r="BK1090" s="250">
        <f>ROUND(I1090*H1090,2)</f>
        <v>0</v>
      </c>
      <c r="BL1090" s="167" t="s">
        <v>265</v>
      </c>
      <c r="BM1090" s="249" t="s">
        <v>598</v>
      </c>
    </row>
    <row r="1091" spans="2:65" s="176" customFormat="1">
      <c r="B1091" s="175"/>
      <c r="D1091" s="251" t="s">
        <v>144</v>
      </c>
      <c r="F1091" s="252" t="s">
        <v>599</v>
      </c>
      <c r="L1091" s="175"/>
      <c r="M1091" s="253"/>
      <c r="T1091" s="254"/>
      <c r="AT1091" s="167" t="s">
        <v>144</v>
      </c>
      <c r="AU1091" s="167" t="s">
        <v>75</v>
      </c>
    </row>
    <row r="1092" spans="2:65" s="256" customFormat="1">
      <c r="B1092" s="255"/>
      <c r="D1092" s="257" t="s">
        <v>146</v>
      </c>
      <c r="E1092" s="258" t="s">
        <v>33</v>
      </c>
      <c r="F1092" s="259" t="s">
        <v>147</v>
      </c>
      <c r="H1092" s="258" t="s">
        <v>33</v>
      </c>
      <c r="L1092" s="255"/>
      <c r="M1092" s="260"/>
      <c r="T1092" s="261"/>
      <c r="AT1092" s="258" t="s">
        <v>146</v>
      </c>
      <c r="AU1092" s="258" t="s">
        <v>75</v>
      </c>
      <c r="AV1092" s="256" t="s">
        <v>73</v>
      </c>
      <c r="AW1092" s="256" t="s">
        <v>39</v>
      </c>
      <c r="AX1092" s="256" t="s">
        <v>65</v>
      </c>
      <c r="AY1092" s="258" t="s">
        <v>136</v>
      </c>
    </row>
    <row r="1093" spans="2:65" s="263" customFormat="1">
      <c r="B1093" s="262"/>
      <c r="D1093" s="257" t="s">
        <v>146</v>
      </c>
      <c r="E1093" s="264" t="s">
        <v>33</v>
      </c>
      <c r="F1093" s="265" t="s">
        <v>600</v>
      </c>
      <c r="H1093" s="266">
        <v>157.80000000000001</v>
      </c>
      <c r="L1093" s="262"/>
      <c r="M1093" s="267"/>
      <c r="T1093" s="268"/>
      <c r="AT1093" s="264" t="s">
        <v>146</v>
      </c>
      <c r="AU1093" s="264" t="s">
        <v>75</v>
      </c>
      <c r="AV1093" s="263" t="s">
        <v>75</v>
      </c>
      <c r="AW1093" s="263" t="s">
        <v>39</v>
      </c>
      <c r="AX1093" s="263" t="s">
        <v>65</v>
      </c>
      <c r="AY1093" s="264" t="s">
        <v>136</v>
      </c>
    </row>
    <row r="1094" spans="2:65" s="256" customFormat="1">
      <c r="B1094" s="255"/>
      <c r="D1094" s="257" t="s">
        <v>146</v>
      </c>
      <c r="E1094" s="258" t="s">
        <v>33</v>
      </c>
      <c r="F1094" s="259" t="s">
        <v>601</v>
      </c>
      <c r="H1094" s="258" t="s">
        <v>33</v>
      </c>
      <c r="L1094" s="255"/>
      <c r="M1094" s="260"/>
      <c r="T1094" s="261"/>
      <c r="AT1094" s="258" t="s">
        <v>146</v>
      </c>
      <c r="AU1094" s="258" t="s">
        <v>75</v>
      </c>
      <c r="AV1094" s="256" t="s">
        <v>73</v>
      </c>
      <c r="AW1094" s="256" t="s">
        <v>39</v>
      </c>
      <c r="AX1094" s="256" t="s">
        <v>65</v>
      </c>
      <c r="AY1094" s="258" t="s">
        <v>136</v>
      </c>
    </row>
    <row r="1095" spans="2:65" s="256" customFormat="1">
      <c r="B1095" s="255"/>
      <c r="D1095" s="257" t="s">
        <v>146</v>
      </c>
      <c r="E1095" s="258" t="s">
        <v>33</v>
      </c>
      <c r="F1095" s="259" t="s">
        <v>602</v>
      </c>
      <c r="H1095" s="258" t="s">
        <v>33</v>
      </c>
      <c r="L1095" s="255"/>
      <c r="M1095" s="260"/>
      <c r="T1095" s="261"/>
      <c r="AT1095" s="258" t="s">
        <v>146</v>
      </c>
      <c r="AU1095" s="258" t="s">
        <v>75</v>
      </c>
      <c r="AV1095" s="256" t="s">
        <v>73</v>
      </c>
      <c r="AW1095" s="256" t="s">
        <v>39</v>
      </c>
      <c r="AX1095" s="256" t="s">
        <v>65</v>
      </c>
      <c r="AY1095" s="258" t="s">
        <v>136</v>
      </c>
    </row>
    <row r="1096" spans="2:65" s="263" customFormat="1">
      <c r="B1096" s="262"/>
      <c r="D1096" s="257" t="s">
        <v>146</v>
      </c>
      <c r="E1096" s="264" t="s">
        <v>33</v>
      </c>
      <c r="F1096" s="265" t="s">
        <v>603</v>
      </c>
      <c r="H1096" s="266">
        <v>13.14</v>
      </c>
      <c r="L1096" s="262"/>
      <c r="M1096" s="267"/>
      <c r="T1096" s="268"/>
      <c r="AT1096" s="264" t="s">
        <v>146</v>
      </c>
      <c r="AU1096" s="264" t="s">
        <v>75</v>
      </c>
      <c r="AV1096" s="263" t="s">
        <v>75</v>
      </c>
      <c r="AW1096" s="263" t="s">
        <v>39</v>
      </c>
      <c r="AX1096" s="263" t="s">
        <v>65</v>
      </c>
      <c r="AY1096" s="264" t="s">
        <v>136</v>
      </c>
    </row>
    <row r="1097" spans="2:65" s="263" customFormat="1">
      <c r="B1097" s="262"/>
      <c r="D1097" s="257" t="s">
        <v>146</v>
      </c>
      <c r="E1097" s="264" t="s">
        <v>33</v>
      </c>
      <c r="F1097" s="265" t="s">
        <v>604</v>
      </c>
      <c r="H1097" s="266">
        <v>8.76</v>
      </c>
      <c r="L1097" s="262"/>
      <c r="M1097" s="267"/>
      <c r="T1097" s="268"/>
      <c r="AT1097" s="264" t="s">
        <v>146</v>
      </c>
      <c r="AU1097" s="264" t="s">
        <v>75</v>
      </c>
      <c r="AV1097" s="263" t="s">
        <v>75</v>
      </c>
      <c r="AW1097" s="263" t="s">
        <v>39</v>
      </c>
      <c r="AX1097" s="263" t="s">
        <v>65</v>
      </c>
      <c r="AY1097" s="264" t="s">
        <v>136</v>
      </c>
    </row>
    <row r="1098" spans="2:65" s="263" customFormat="1">
      <c r="B1098" s="262"/>
      <c r="D1098" s="257" t="s">
        <v>146</v>
      </c>
      <c r="E1098" s="264" t="s">
        <v>33</v>
      </c>
      <c r="F1098" s="265" t="s">
        <v>605</v>
      </c>
      <c r="H1098" s="266">
        <v>9.3480000000000008</v>
      </c>
      <c r="L1098" s="262"/>
      <c r="M1098" s="267"/>
      <c r="T1098" s="268"/>
      <c r="AT1098" s="264" t="s">
        <v>146</v>
      </c>
      <c r="AU1098" s="264" t="s">
        <v>75</v>
      </c>
      <c r="AV1098" s="263" t="s">
        <v>75</v>
      </c>
      <c r="AW1098" s="263" t="s">
        <v>39</v>
      </c>
      <c r="AX1098" s="263" t="s">
        <v>65</v>
      </c>
      <c r="AY1098" s="264" t="s">
        <v>136</v>
      </c>
    </row>
    <row r="1099" spans="2:65" s="263" customFormat="1">
      <c r="B1099" s="262"/>
      <c r="D1099" s="257" t="s">
        <v>146</v>
      </c>
      <c r="E1099" s="264" t="s">
        <v>33</v>
      </c>
      <c r="F1099" s="265" t="s">
        <v>606</v>
      </c>
      <c r="H1099" s="266">
        <v>6.2320000000000002</v>
      </c>
      <c r="L1099" s="262"/>
      <c r="M1099" s="267"/>
      <c r="T1099" s="268"/>
      <c r="AT1099" s="264" t="s">
        <v>146</v>
      </c>
      <c r="AU1099" s="264" t="s">
        <v>75</v>
      </c>
      <c r="AV1099" s="263" t="s">
        <v>75</v>
      </c>
      <c r="AW1099" s="263" t="s">
        <v>39</v>
      </c>
      <c r="AX1099" s="263" t="s">
        <v>65</v>
      </c>
      <c r="AY1099" s="264" t="s">
        <v>136</v>
      </c>
    </row>
    <row r="1100" spans="2:65" s="263" customFormat="1">
      <c r="B1100" s="262"/>
      <c r="D1100" s="257" t="s">
        <v>146</v>
      </c>
      <c r="E1100" s="264" t="s">
        <v>33</v>
      </c>
      <c r="F1100" s="265" t="s">
        <v>607</v>
      </c>
      <c r="H1100" s="266">
        <v>2.8980000000000001</v>
      </c>
      <c r="L1100" s="262"/>
      <c r="M1100" s="267"/>
      <c r="T1100" s="268"/>
      <c r="AT1100" s="264" t="s">
        <v>146</v>
      </c>
      <c r="AU1100" s="264" t="s">
        <v>75</v>
      </c>
      <c r="AV1100" s="263" t="s">
        <v>75</v>
      </c>
      <c r="AW1100" s="263" t="s">
        <v>39</v>
      </c>
      <c r="AX1100" s="263" t="s">
        <v>65</v>
      </c>
      <c r="AY1100" s="264" t="s">
        <v>136</v>
      </c>
    </row>
    <row r="1101" spans="2:65" s="263" customFormat="1">
      <c r="B1101" s="262"/>
      <c r="D1101" s="257" t="s">
        <v>146</v>
      </c>
      <c r="E1101" s="264" t="s">
        <v>33</v>
      </c>
      <c r="F1101" s="265" t="s">
        <v>608</v>
      </c>
      <c r="H1101" s="266">
        <v>1.9319999999999999</v>
      </c>
      <c r="L1101" s="262"/>
      <c r="M1101" s="267"/>
      <c r="T1101" s="268"/>
      <c r="AT1101" s="264" t="s">
        <v>146</v>
      </c>
      <c r="AU1101" s="264" t="s">
        <v>75</v>
      </c>
      <c r="AV1101" s="263" t="s">
        <v>75</v>
      </c>
      <c r="AW1101" s="263" t="s">
        <v>39</v>
      </c>
      <c r="AX1101" s="263" t="s">
        <v>65</v>
      </c>
      <c r="AY1101" s="264" t="s">
        <v>136</v>
      </c>
    </row>
    <row r="1102" spans="2:65" s="263" customFormat="1">
      <c r="B1102" s="262"/>
      <c r="D1102" s="257" t="s">
        <v>146</v>
      </c>
      <c r="E1102" s="264" t="s">
        <v>33</v>
      </c>
      <c r="F1102" s="265" t="s">
        <v>609</v>
      </c>
      <c r="H1102" s="266">
        <v>8.2799999999999994</v>
      </c>
      <c r="L1102" s="262"/>
      <c r="M1102" s="267"/>
      <c r="T1102" s="268"/>
      <c r="AT1102" s="264" t="s">
        <v>146</v>
      </c>
      <c r="AU1102" s="264" t="s">
        <v>75</v>
      </c>
      <c r="AV1102" s="263" t="s">
        <v>75</v>
      </c>
      <c r="AW1102" s="263" t="s">
        <v>39</v>
      </c>
      <c r="AX1102" s="263" t="s">
        <v>65</v>
      </c>
      <c r="AY1102" s="264" t="s">
        <v>136</v>
      </c>
    </row>
    <row r="1103" spans="2:65" s="263" customFormat="1">
      <c r="B1103" s="262"/>
      <c r="D1103" s="257" t="s">
        <v>146</v>
      </c>
      <c r="E1103" s="264" t="s">
        <v>33</v>
      </c>
      <c r="F1103" s="265" t="s">
        <v>610</v>
      </c>
      <c r="H1103" s="266">
        <v>5.52</v>
      </c>
      <c r="L1103" s="262"/>
      <c r="M1103" s="267"/>
      <c r="T1103" s="268"/>
      <c r="AT1103" s="264" t="s">
        <v>146</v>
      </c>
      <c r="AU1103" s="264" t="s">
        <v>75</v>
      </c>
      <c r="AV1103" s="263" t="s">
        <v>75</v>
      </c>
      <c r="AW1103" s="263" t="s">
        <v>39</v>
      </c>
      <c r="AX1103" s="263" t="s">
        <v>65</v>
      </c>
      <c r="AY1103" s="264" t="s">
        <v>136</v>
      </c>
    </row>
    <row r="1104" spans="2:65" s="256" customFormat="1">
      <c r="B1104" s="255"/>
      <c r="D1104" s="257" t="s">
        <v>146</v>
      </c>
      <c r="E1104" s="258" t="s">
        <v>33</v>
      </c>
      <c r="F1104" s="259" t="s">
        <v>611</v>
      </c>
      <c r="H1104" s="258" t="s">
        <v>33</v>
      </c>
      <c r="L1104" s="255"/>
      <c r="M1104" s="260"/>
      <c r="T1104" s="261"/>
      <c r="AT1104" s="258" t="s">
        <v>146</v>
      </c>
      <c r="AU1104" s="258" t="s">
        <v>75</v>
      </c>
      <c r="AV1104" s="256" t="s">
        <v>73</v>
      </c>
      <c r="AW1104" s="256" t="s">
        <v>39</v>
      </c>
      <c r="AX1104" s="256" t="s">
        <v>65</v>
      </c>
      <c r="AY1104" s="258" t="s">
        <v>136</v>
      </c>
    </row>
    <row r="1105" spans="2:65" s="263" customFormat="1">
      <c r="B1105" s="262"/>
      <c r="D1105" s="257" t="s">
        <v>146</v>
      </c>
      <c r="E1105" s="264" t="s">
        <v>33</v>
      </c>
      <c r="F1105" s="265" t="s">
        <v>612</v>
      </c>
      <c r="H1105" s="266">
        <v>1.4930000000000001</v>
      </c>
      <c r="L1105" s="262"/>
      <c r="M1105" s="267"/>
      <c r="T1105" s="268"/>
      <c r="AT1105" s="264" t="s">
        <v>146</v>
      </c>
      <c r="AU1105" s="264" t="s">
        <v>75</v>
      </c>
      <c r="AV1105" s="263" t="s">
        <v>75</v>
      </c>
      <c r="AW1105" s="263" t="s">
        <v>39</v>
      </c>
      <c r="AX1105" s="263" t="s">
        <v>65</v>
      </c>
      <c r="AY1105" s="264" t="s">
        <v>136</v>
      </c>
    </row>
    <row r="1106" spans="2:65" s="270" customFormat="1">
      <c r="B1106" s="269"/>
      <c r="D1106" s="257" t="s">
        <v>146</v>
      </c>
      <c r="E1106" s="271" t="s">
        <v>33</v>
      </c>
      <c r="F1106" s="272" t="s">
        <v>150</v>
      </c>
      <c r="H1106" s="273">
        <v>215.40299999999999</v>
      </c>
      <c r="L1106" s="269"/>
      <c r="M1106" s="274"/>
      <c r="T1106" s="275"/>
      <c r="AT1106" s="271" t="s">
        <v>146</v>
      </c>
      <c r="AU1106" s="271" t="s">
        <v>75</v>
      </c>
      <c r="AV1106" s="270" t="s">
        <v>142</v>
      </c>
      <c r="AW1106" s="270" t="s">
        <v>39</v>
      </c>
      <c r="AX1106" s="270" t="s">
        <v>73</v>
      </c>
      <c r="AY1106" s="271" t="s">
        <v>136</v>
      </c>
    </row>
    <row r="1107" spans="2:65" s="176" customFormat="1" ht="16.5" customHeight="1">
      <c r="B1107" s="175"/>
      <c r="C1107" s="239" t="s">
        <v>613</v>
      </c>
      <c r="D1107" s="239" t="s">
        <v>138</v>
      </c>
      <c r="E1107" s="240" t="s">
        <v>614</v>
      </c>
      <c r="F1107" s="241" t="s">
        <v>615</v>
      </c>
      <c r="G1107" s="242" t="s">
        <v>89</v>
      </c>
      <c r="H1107" s="243">
        <v>215.40299999999999</v>
      </c>
      <c r="I1107" s="244"/>
      <c r="J1107" s="244">
        <f>ROUND(I1107*H1107,2)</f>
        <v>0</v>
      </c>
      <c r="K1107" s="241" t="s">
        <v>141</v>
      </c>
      <c r="L1107" s="175"/>
      <c r="M1107" s="245" t="s">
        <v>33</v>
      </c>
      <c r="N1107" s="246" t="s">
        <v>49</v>
      </c>
      <c r="O1107" s="247">
        <v>0.155</v>
      </c>
      <c r="P1107" s="247">
        <f>O1107*H1107</f>
        <v>33.387464999999999</v>
      </c>
      <c r="Q1107" s="247">
        <v>1.3999999999999999E-4</v>
      </c>
      <c r="R1107" s="247">
        <f>Q1107*H1107</f>
        <v>3.0156419999999996E-2</v>
      </c>
      <c r="S1107" s="247">
        <v>0</v>
      </c>
      <c r="T1107" s="248">
        <f>S1107*H1107</f>
        <v>0</v>
      </c>
      <c r="AR1107" s="249" t="s">
        <v>265</v>
      </c>
      <c r="AT1107" s="249" t="s">
        <v>138</v>
      </c>
      <c r="AU1107" s="249" t="s">
        <v>75</v>
      </c>
      <c r="AY1107" s="167" t="s">
        <v>136</v>
      </c>
      <c r="BE1107" s="250">
        <f>IF(N1107="základní",J1107,0)</f>
        <v>0</v>
      </c>
      <c r="BF1107" s="250">
        <f>IF(N1107="snížená",J1107,0)</f>
        <v>0</v>
      </c>
      <c r="BG1107" s="250">
        <f>IF(N1107="zákl. přenesená",J1107,0)</f>
        <v>0</v>
      </c>
      <c r="BH1107" s="250">
        <f>IF(N1107="sníž. přenesená",J1107,0)</f>
        <v>0</v>
      </c>
      <c r="BI1107" s="250">
        <f>IF(N1107="nulová",J1107,0)</f>
        <v>0</v>
      </c>
      <c r="BJ1107" s="167" t="s">
        <v>73</v>
      </c>
      <c r="BK1107" s="250">
        <f>ROUND(I1107*H1107,2)</f>
        <v>0</v>
      </c>
      <c r="BL1107" s="167" t="s">
        <v>265</v>
      </c>
      <c r="BM1107" s="249" t="s">
        <v>616</v>
      </c>
    </row>
    <row r="1108" spans="2:65" s="176" customFormat="1">
      <c r="B1108" s="175"/>
      <c r="D1108" s="251" t="s">
        <v>144</v>
      </c>
      <c r="F1108" s="252" t="s">
        <v>617</v>
      </c>
      <c r="L1108" s="175"/>
      <c r="M1108" s="253"/>
      <c r="T1108" s="254"/>
      <c r="AT1108" s="167" t="s">
        <v>144</v>
      </c>
      <c r="AU1108" s="167" t="s">
        <v>75</v>
      </c>
    </row>
    <row r="1109" spans="2:65" s="256" customFormat="1">
      <c r="B1109" s="255"/>
      <c r="D1109" s="257" t="s">
        <v>146</v>
      </c>
      <c r="E1109" s="258" t="s">
        <v>33</v>
      </c>
      <c r="F1109" s="259" t="s">
        <v>147</v>
      </c>
      <c r="H1109" s="258" t="s">
        <v>33</v>
      </c>
      <c r="L1109" s="255"/>
      <c r="M1109" s="260"/>
      <c r="T1109" s="261"/>
      <c r="AT1109" s="258" t="s">
        <v>146</v>
      </c>
      <c r="AU1109" s="258" t="s">
        <v>75</v>
      </c>
      <c r="AV1109" s="256" t="s">
        <v>73</v>
      </c>
      <c r="AW1109" s="256" t="s">
        <v>39</v>
      </c>
      <c r="AX1109" s="256" t="s">
        <v>65</v>
      </c>
      <c r="AY1109" s="258" t="s">
        <v>136</v>
      </c>
    </row>
    <row r="1110" spans="2:65" s="263" customFormat="1">
      <c r="B1110" s="262"/>
      <c r="D1110" s="257" t="s">
        <v>146</v>
      </c>
      <c r="E1110" s="264" t="s">
        <v>33</v>
      </c>
      <c r="F1110" s="265" t="s">
        <v>600</v>
      </c>
      <c r="H1110" s="266">
        <v>157.80000000000001</v>
      </c>
      <c r="L1110" s="262"/>
      <c r="M1110" s="267"/>
      <c r="T1110" s="268"/>
      <c r="AT1110" s="264" t="s">
        <v>146</v>
      </c>
      <c r="AU1110" s="264" t="s">
        <v>75</v>
      </c>
      <c r="AV1110" s="263" t="s">
        <v>75</v>
      </c>
      <c r="AW1110" s="263" t="s">
        <v>39</v>
      </c>
      <c r="AX1110" s="263" t="s">
        <v>65</v>
      </c>
      <c r="AY1110" s="264" t="s">
        <v>136</v>
      </c>
    </row>
    <row r="1111" spans="2:65" s="256" customFormat="1">
      <c r="B1111" s="255"/>
      <c r="D1111" s="257" t="s">
        <v>146</v>
      </c>
      <c r="E1111" s="258" t="s">
        <v>33</v>
      </c>
      <c r="F1111" s="259" t="s">
        <v>601</v>
      </c>
      <c r="H1111" s="258" t="s">
        <v>33</v>
      </c>
      <c r="L1111" s="255"/>
      <c r="M1111" s="260"/>
      <c r="T1111" s="261"/>
      <c r="AT1111" s="258" t="s">
        <v>146</v>
      </c>
      <c r="AU1111" s="258" t="s">
        <v>75</v>
      </c>
      <c r="AV1111" s="256" t="s">
        <v>73</v>
      </c>
      <c r="AW1111" s="256" t="s">
        <v>39</v>
      </c>
      <c r="AX1111" s="256" t="s">
        <v>65</v>
      </c>
      <c r="AY1111" s="258" t="s">
        <v>136</v>
      </c>
    </row>
    <row r="1112" spans="2:65" s="256" customFormat="1">
      <c r="B1112" s="255"/>
      <c r="D1112" s="257" t="s">
        <v>146</v>
      </c>
      <c r="E1112" s="258" t="s">
        <v>33</v>
      </c>
      <c r="F1112" s="259" t="s">
        <v>602</v>
      </c>
      <c r="H1112" s="258" t="s">
        <v>33</v>
      </c>
      <c r="L1112" s="255"/>
      <c r="M1112" s="260"/>
      <c r="T1112" s="261"/>
      <c r="AT1112" s="258" t="s">
        <v>146</v>
      </c>
      <c r="AU1112" s="258" t="s">
        <v>75</v>
      </c>
      <c r="AV1112" s="256" t="s">
        <v>73</v>
      </c>
      <c r="AW1112" s="256" t="s">
        <v>39</v>
      </c>
      <c r="AX1112" s="256" t="s">
        <v>65</v>
      </c>
      <c r="AY1112" s="258" t="s">
        <v>136</v>
      </c>
    </row>
    <row r="1113" spans="2:65" s="263" customFormat="1">
      <c r="B1113" s="262"/>
      <c r="D1113" s="257" t="s">
        <v>146</v>
      </c>
      <c r="E1113" s="264" t="s">
        <v>33</v>
      </c>
      <c r="F1113" s="265" t="s">
        <v>603</v>
      </c>
      <c r="H1113" s="266">
        <v>13.14</v>
      </c>
      <c r="L1113" s="262"/>
      <c r="M1113" s="267"/>
      <c r="T1113" s="268"/>
      <c r="AT1113" s="264" t="s">
        <v>146</v>
      </c>
      <c r="AU1113" s="264" t="s">
        <v>75</v>
      </c>
      <c r="AV1113" s="263" t="s">
        <v>75</v>
      </c>
      <c r="AW1113" s="263" t="s">
        <v>39</v>
      </c>
      <c r="AX1113" s="263" t="s">
        <v>65</v>
      </c>
      <c r="AY1113" s="264" t="s">
        <v>136</v>
      </c>
    </row>
    <row r="1114" spans="2:65" s="263" customFormat="1">
      <c r="B1114" s="262"/>
      <c r="D1114" s="257" t="s">
        <v>146</v>
      </c>
      <c r="E1114" s="264" t="s">
        <v>33</v>
      </c>
      <c r="F1114" s="265" t="s">
        <v>604</v>
      </c>
      <c r="H1114" s="266">
        <v>8.76</v>
      </c>
      <c r="L1114" s="262"/>
      <c r="M1114" s="267"/>
      <c r="T1114" s="268"/>
      <c r="AT1114" s="264" t="s">
        <v>146</v>
      </c>
      <c r="AU1114" s="264" t="s">
        <v>75</v>
      </c>
      <c r="AV1114" s="263" t="s">
        <v>75</v>
      </c>
      <c r="AW1114" s="263" t="s">
        <v>39</v>
      </c>
      <c r="AX1114" s="263" t="s">
        <v>65</v>
      </c>
      <c r="AY1114" s="264" t="s">
        <v>136</v>
      </c>
    </row>
    <row r="1115" spans="2:65" s="263" customFormat="1">
      <c r="B1115" s="262"/>
      <c r="D1115" s="257" t="s">
        <v>146</v>
      </c>
      <c r="E1115" s="264" t="s">
        <v>33</v>
      </c>
      <c r="F1115" s="265" t="s">
        <v>605</v>
      </c>
      <c r="H1115" s="266">
        <v>9.3480000000000008</v>
      </c>
      <c r="L1115" s="262"/>
      <c r="M1115" s="267"/>
      <c r="T1115" s="268"/>
      <c r="AT1115" s="264" t="s">
        <v>146</v>
      </c>
      <c r="AU1115" s="264" t="s">
        <v>75</v>
      </c>
      <c r="AV1115" s="263" t="s">
        <v>75</v>
      </c>
      <c r="AW1115" s="263" t="s">
        <v>39</v>
      </c>
      <c r="AX1115" s="263" t="s">
        <v>65</v>
      </c>
      <c r="AY1115" s="264" t="s">
        <v>136</v>
      </c>
    </row>
    <row r="1116" spans="2:65" s="263" customFormat="1">
      <c r="B1116" s="262"/>
      <c r="D1116" s="257" t="s">
        <v>146</v>
      </c>
      <c r="E1116" s="264" t="s">
        <v>33</v>
      </c>
      <c r="F1116" s="265" t="s">
        <v>606</v>
      </c>
      <c r="H1116" s="266">
        <v>6.2320000000000002</v>
      </c>
      <c r="L1116" s="262"/>
      <c r="M1116" s="267"/>
      <c r="T1116" s="268"/>
      <c r="AT1116" s="264" t="s">
        <v>146</v>
      </c>
      <c r="AU1116" s="264" t="s">
        <v>75</v>
      </c>
      <c r="AV1116" s="263" t="s">
        <v>75</v>
      </c>
      <c r="AW1116" s="263" t="s">
        <v>39</v>
      </c>
      <c r="AX1116" s="263" t="s">
        <v>65</v>
      </c>
      <c r="AY1116" s="264" t="s">
        <v>136</v>
      </c>
    </row>
    <row r="1117" spans="2:65" s="263" customFormat="1">
      <c r="B1117" s="262"/>
      <c r="D1117" s="257" t="s">
        <v>146</v>
      </c>
      <c r="E1117" s="264" t="s">
        <v>33</v>
      </c>
      <c r="F1117" s="265" t="s">
        <v>607</v>
      </c>
      <c r="H1117" s="266">
        <v>2.8980000000000001</v>
      </c>
      <c r="L1117" s="262"/>
      <c r="M1117" s="267"/>
      <c r="T1117" s="268"/>
      <c r="AT1117" s="264" t="s">
        <v>146</v>
      </c>
      <c r="AU1117" s="264" t="s">
        <v>75</v>
      </c>
      <c r="AV1117" s="263" t="s">
        <v>75</v>
      </c>
      <c r="AW1117" s="263" t="s">
        <v>39</v>
      </c>
      <c r="AX1117" s="263" t="s">
        <v>65</v>
      </c>
      <c r="AY1117" s="264" t="s">
        <v>136</v>
      </c>
    </row>
    <row r="1118" spans="2:65" s="263" customFormat="1">
      <c r="B1118" s="262"/>
      <c r="D1118" s="257" t="s">
        <v>146</v>
      </c>
      <c r="E1118" s="264" t="s">
        <v>33</v>
      </c>
      <c r="F1118" s="265" t="s">
        <v>608</v>
      </c>
      <c r="H1118" s="266">
        <v>1.9319999999999999</v>
      </c>
      <c r="L1118" s="262"/>
      <c r="M1118" s="267"/>
      <c r="T1118" s="268"/>
      <c r="AT1118" s="264" t="s">
        <v>146</v>
      </c>
      <c r="AU1118" s="264" t="s">
        <v>75</v>
      </c>
      <c r="AV1118" s="263" t="s">
        <v>75</v>
      </c>
      <c r="AW1118" s="263" t="s">
        <v>39</v>
      </c>
      <c r="AX1118" s="263" t="s">
        <v>65</v>
      </c>
      <c r="AY1118" s="264" t="s">
        <v>136</v>
      </c>
    </row>
    <row r="1119" spans="2:65" s="263" customFormat="1">
      <c r="B1119" s="262"/>
      <c r="D1119" s="257" t="s">
        <v>146</v>
      </c>
      <c r="E1119" s="264" t="s">
        <v>33</v>
      </c>
      <c r="F1119" s="265" t="s">
        <v>609</v>
      </c>
      <c r="H1119" s="266">
        <v>8.2799999999999994</v>
      </c>
      <c r="L1119" s="262"/>
      <c r="M1119" s="267"/>
      <c r="T1119" s="268"/>
      <c r="AT1119" s="264" t="s">
        <v>146</v>
      </c>
      <c r="AU1119" s="264" t="s">
        <v>75</v>
      </c>
      <c r="AV1119" s="263" t="s">
        <v>75</v>
      </c>
      <c r="AW1119" s="263" t="s">
        <v>39</v>
      </c>
      <c r="AX1119" s="263" t="s">
        <v>65</v>
      </c>
      <c r="AY1119" s="264" t="s">
        <v>136</v>
      </c>
    </row>
    <row r="1120" spans="2:65" s="263" customFormat="1">
      <c r="B1120" s="262"/>
      <c r="D1120" s="257" t="s">
        <v>146</v>
      </c>
      <c r="E1120" s="264" t="s">
        <v>33</v>
      </c>
      <c r="F1120" s="265" t="s">
        <v>610</v>
      </c>
      <c r="H1120" s="266">
        <v>5.52</v>
      </c>
      <c r="L1120" s="262"/>
      <c r="M1120" s="267"/>
      <c r="T1120" s="268"/>
      <c r="AT1120" s="264" t="s">
        <v>146</v>
      </c>
      <c r="AU1120" s="264" t="s">
        <v>75</v>
      </c>
      <c r="AV1120" s="263" t="s">
        <v>75</v>
      </c>
      <c r="AW1120" s="263" t="s">
        <v>39</v>
      </c>
      <c r="AX1120" s="263" t="s">
        <v>65</v>
      </c>
      <c r="AY1120" s="264" t="s">
        <v>136</v>
      </c>
    </row>
    <row r="1121" spans="2:65" s="256" customFormat="1">
      <c r="B1121" s="255"/>
      <c r="D1121" s="257" t="s">
        <v>146</v>
      </c>
      <c r="E1121" s="258" t="s">
        <v>33</v>
      </c>
      <c r="F1121" s="259" t="s">
        <v>611</v>
      </c>
      <c r="H1121" s="258" t="s">
        <v>33</v>
      </c>
      <c r="L1121" s="255"/>
      <c r="M1121" s="260"/>
      <c r="T1121" s="261"/>
      <c r="AT1121" s="258" t="s">
        <v>146</v>
      </c>
      <c r="AU1121" s="258" t="s">
        <v>75</v>
      </c>
      <c r="AV1121" s="256" t="s">
        <v>73</v>
      </c>
      <c r="AW1121" s="256" t="s">
        <v>39</v>
      </c>
      <c r="AX1121" s="256" t="s">
        <v>65</v>
      </c>
      <c r="AY1121" s="258" t="s">
        <v>136</v>
      </c>
    </row>
    <row r="1122" spans="2:65" s="263" customFormat="1">
      <c r="B1122" s="262"/>
      <c r="D1122" s="257" t="s">
        <v>146</v>
      </c>
      <c r="E1122" s="264" t="s">
        <v>33</v>
      </c>
      <c r="F1122" s="265" t="s">
        <v>612</v>
      </c>
      <c r="H1122" s="266">
        <v>1.4930000000000001</v>
      </c>
      <c r="L1122" s="262"/>
      <c r="M1122" s="267"/>
      <c r="T1122" s="268"/>
      <c r="AT1122" s="264" t="s">
        <v>146</v>
      </c>
      <c r="AU1122" s="264" t="s">
        <v>75</v>
      </c>
      <c r="AV1122" s="263" t="s">
        <v>75</v>
      </c>
      <c r="AW1122" s="263" t="s">
        <v>39</v>
      </c>
      <c r="AX1122" s="263" t="s">
        <v>65</v>
      </c>
      <c r="AY1122" s="264" t="s">
        <v>136</v>
      </c>
    </row>
    <row r="1123" spans="2:65" s="270" customFormat="1">
      <c r="B1123" s="269"/>
      <c r="D1123" s="257" t="s">
        <v>146</v>
      </c>
      <c r="E1123" s="271" t="s">
        <v>33</v>
      </c>
      <c r="F1123" s="272" t="s">
        <v>150</v>
      </c>
      <c r="H1123" s="273">
        <v>215.40299999999999</v>
      </c>
      <c r="L1123" s="269"/>
      <c r="M1123" s="274"/>
      <c r="T1123" s="275"/>
      <c r="AT1123" s="271" t="s">
        <v>146</v>
      </c>
      <c r="AU1123" s="271" t="s">
        <v>75</v>
      </c>
      <c r="AV1123" s="270" t="s">
        <v>142</v>
      </c>
      <c r="AW1123" s="270" t="s">
        <v>39</v>
      </c>
      <c r="AX1123" s="270" t="s">
        <v>73</v>
      </c>
      <c r="AY1123" s="271" t="s">
        <v>136</v>
      </c>
    </row>
    <row r="1124" spans="2:65" s="176" customFormat="1" ht="16.5" customHeight="1">
      <c r="B1124" s="175"/>
      <c r="C1124" s="239" t="s">
        <v>618</v>
      </c>
      <c r="D1124" s="239" t="s">
        <v>138</v>
      </c>
      <c r="E1124" s="240" t="s">
        <v>619</v>
      </c>
      <c r="F1124" s="241" t="s">
        <v>620</v>
      </c>
      <c r="G1124" s="242" t="s">
        <v>89</v>
      </c>
      <c r="H1124" s="243">
        <v>215.40299999999999</v>
      </c>
      <c r="I1124" s="244"/>
      <c r="J1124" s="244">
        <f>ROUND(I1124*H1124,2)</f>
        <v>0</v>
      </c>
      <c r="K1124" s="241" t="s">
        <v>141</v>
      </c>
      <c r="L1124" s="175"/>
      <c r="M1124" s="245" t="s">
        <v>33</v>
      </c>
      <c r="N1124" s="246" t="s">
        <v>49</v>
      </c>
      <c r="O1124" s="247">
        <v>0.16600000000000001</v>
      </c>
      <c r="P1124" s="247">
        <f>O1124*H1124</f>
        <v>35.756898</v>
      </c>
      <c r="Q1124" s="247">
        <v>1.3999999999999999E-4</v>
      </c>
      <c r="R1124" s="247">
        <f>Q1124*H1124</f>
        <v>3.0156419999999996E-2</v>
      </c>
      <c r="S1124" s="247">
        <v>0</v>
      </c>
      <c r="T1124" s="248">
        <f>S1124*H1124</f>
        <v>0</v>
      </c>
      <c r="AR1124" s="249" t="s">
        <v>265</v>
      </c>
      <c r="AT1124" s="249" t="s">
        <v>138</v>
      </c>
      <c r="AU1124" s="249" t="s">
        <v>75</v>
      </c>
      <c r="AY1124" s="167" t="s">
        <v>136</v>
      </c>
      <c r="BE1124" s="250">
        <f>IF(N1124="základní",J1124,0)</f>
        <v>0</v>
      </c>
      <c r="BF1124" s="250">
        <f>IF(N1124="snížená",J1124,0)</f>
        <v>0</v>
      </c>
      <c r="BG1124" s="250">
        <f>IF(N1124="zákl. přenesená",J1124,0)</f>
        <v>0</v>
      </c>
      <c r="BH1124" s="250">
        <f>IF(N1124="sníž. přenesená",J1124,0)</f>
        <v>0</v>
      </c>
      <c r="BI1124" s="250">
        <f>IF(N1124="nulová",J1124,0)</f>
        <v>0</v>
      </c>
      <c r="BJ1124" s="167" t="s">
        <v>73</v>
      </c>
      <c r="BK1124" s="250">
        <f>ROUND(I1124*H1124,2)</f>
        <v>0</v>
      </c>
      <c r="BL1124" s="167" t="s">
        <v>265</v>
      </c>
      <c r="BM1124" s="249" t="s">
        <v>621</v>
      </c>
    </row>
    <row r="1125" spans="2:65" s="176" customFormat="1">
      <c r="B1125" s="175"/>
      <c r="D1125" s="251" t="s">
        <v>144</v>
      </c>
      <c r="F1125" s="252" t="s">
        <v>622</v>
      </c>
      <c r="L1125" s="175"/>
      <c r="M1125" s="253"/>
      <c r="T1125" s="254"/>
      <c r="AT1125" s="167" t="s">
        <v>144</v>
      </c>
      <c r="AU1125" s="167" t="s">
        <v>75</v>
      </c>
    </row>
    <row r="1126" spans="2:65" s="256" customFormat="1">
      <c r="B1126" s="255"/>
      <c r="D1126" s="257" t="s">
        <v>146</v>
      </c>
      <c r="E1126" s="258" t="s">
        <v>33</v>
      </c>
      <c r="F1126" s="259" t="s">
        <v>147</v>
      </c>
      <c r="H1126" s="258" t="s">
        <v>33</v>
      </c>
      <c r="L1126" s="255"/>
      <c r="M1126" s="260"/>
      <c r="T1126" s="261"/>
      <c r="AT1126" s="258" t="s">
        <v>146</v>
      </c>
      <c r="AU1126" s="258" t="s">
        <v>75</v>
      </c>
      <c r="AV1126" s="256" t="s">
        <v>73</v>
      </c>
      <c r="AW1126" s="256" t="s">
        <v>39</v>
      </c>
      <c r="AX1126" s="256" t="s">
        <v>65</v>
      </c>
      <c r="AY1126" s="258" t="s">
        <v>136</v>
      </c>
    </row>
    <row r="1127" spans="2:65" s="263" customFormat="1">
      <c r="B1127" s="262"/>
      <c r="D1127" s="257" t="s">
        <v>146</v>
      </c>
      <c r="E1127" s="264" t="s">
        <v>33</v>
      </c>
      <c r="F1127" s="265" t="s">
        <v>600</v>
      </c>
      <c r="H1127" s="266">
        <v>157.80000000000001</v>
      </c>
      <c r="L1127" s="262"/>
      <c r="M1127" s="267"/>
      <c r="T1127" s="268"/>
      <c r="AT1127" s="264" t="s">
        <v>146</v>
      </c>
      <c r="AU1127" s="264" t="s">
        <v>75</v>
      </c>
      <c r="AV1127" s="263" t="s">
        <v>75</v>
      </c>
      <c r="AW1127" s="263" t="s">
        <v>39</v>
      </c>
      <c r="AX1127" s="263" t="s">
        <v>65</v>
      </c>
      <c r="AY1127" s="264" t="s">
        <v>136</v>
      </c>
    </row>
    <row r="1128" spans="2:65" s="256" customFormat="1">
      <c r="B1128" s="255"/>
      <c r="D1128" s="257" t="s">
        <v>146</v>
      </c>
      <c r="E1128" s="258" t="s">
        <v>33</v>
      </c>
      <c r="F1128" s="259" t="s">
        <v>601</v>
      </c>
      <c r="H1128" s="258" t="s">
        <v>33</v>
      </c>
      <c r="L1128" s="255"/>
      <c r="M1128" s="260"/>
      <c r="T1128" s="261"/>
      <c r="AT1128" s="258" t="s">
        <v>146</v>
      </c>
      <c r="AU1128" s="258" t="s">
        <v>75</v>
      </c>
      <c r="AV1128" s="256" t="s">
        <v>73</v>
      </c>
      <c r="AW1128" s="256" t="s">
        <v>39</v>
      </c>
      <c r="AX1128" s="256" t="s">
        <v>65</v>
      </c>
      <c r="AY1128" s="258" t="s">
        <v>136</v>
      </c>
    </row>
    <row r="1129" spans="2:65" s="256" customFormat="1">
      <c r="B1129" s="255"/>
      <c r="D1129" s="257" t="s">
        <v>146</v>
      </c>
      <c r="E1129" s="258" t="s">
        <v>33</v>
      </c>
      <c r="F1129" s="259" t="s">
        <v>602</v>
      </c>
      <c r="H1129" s="258" t="s">
        <v>33</v>
      </c>
      <c r="L1129" s="255"/>
      <c r="M1129" s="260"/>
      <c r="T1129" s="261"/>
      <c r="AT1129" s="258" t="s">
        <v>146</v>
      </c>
      <c r="AU1129" s="258" t="s">
        <v>75</v>
      </c>
      <c r="AV1129" s="256" t="s">
        <v>73</v>
      </c>
      <c r="AW1129" s="256" t="s">
        <v>39</v>
      </c>
      <c r="AX1129" s="256" t="s">
        <v>65</v>
      </c>
      <c r="AY1129" s="258" t="s">
        <v>136</v>
      </c>
    </row>
    <row r="1130" spans="2:65" s="263" customFormat="1">
      <c r="B1130" s="262"/>
      <c r="D1130" s="257" t="s">
        <v>146</v>
      </c>
      <c r="E1130" s="264" t="s">
        <v>33</v>
      </c>
      <c r="F1130" s="265" t="s">
        <v>603</v>
      </c>
      <c r="H1130" s="266">
        <v>13.14</v>
      </c>
      <c r="L1130" s="262"/>
      <c r="M1130" s="267"/>
      <c r="T1130" s="268"/>
      <c r="AT1130" s="264" t="s">
        <v>146</v>
      </c>
      <c r="AU1130" s="264" t="s">
        <v>75</v>
      </c>
      <c r="AV1130" s="263" t="s">
        <v>75</v>
      </c>
      <c r="AW1130" s="263" t="s">
        <v>39</v>
      </c>
      <c r="AX1130" s="263" t="s">
        <v>65</v>
      </c>
      <c r="AY1130" s="264" t="s">
        <v>136</v>
      </c>
    </row>
    <row r="1131" spans="2:65" s="263" customFormat="1">
      <c r="B1131" s="262"/>
      <c r="D1131" s="257" t="s">
        <v>146</v>
      </c>
      <c r="E1131" s="264" t="s">
        <v>33</v>
      </c>
      <c r="F1131" s="265" t="s">
        <v>604</v>
      </c>
      <c r="H1131" s="266">
        <v>8.76</v>
      </c>
      <c r="L1131" s="262"/>
      <c r="M1131" s="267"/>
      <c r="T1131" s="268"/>
      <c r="AT1131" s="264" t="s">
        <v>146</v>
      </c>
      <c r="AU1131" s="264" t="s">
        <v>75</v>
      </c>
      <c r="AV1131" s="263" t="s">
        <v>75</v>
      </c>
      <c r="AW1131" s="263" t="s">
        <v>39</v>
      </c>
      <c r="AX1131" s="263" t="s">
        <v>65</v>
      </c>
      <c r="AY1131" s="264" t="s">
        <v>136</v>
      </c>
    </row>
    <row r="1132" spans="2:65" s="263" customFormat="1">
      <c r="B1132" s="262"/>
      <c r="D1132" s="257" t="s">
        <v>146</v>
      </c>
      <c r="E1132" s="264" t="s">
        <v>33</v>
      </c>
      <c r="F1132" s="265" t="s">
        <v>605</v>
      </c>
      <c r="H1132" s="266">
        <v>9.3480000000000008</v>
      </c>
      <c r="L1132" s="262"/>
      <c r="M1132" s="267"/>
      <c r="T1132" s="268"/>
      <c r="AT1132" s="264" t="s">
        <v>146</v>
      </c>
      <c r="AU1132" s="264" t="s">
        <v>75</v>
      </c>
      <c r="AV1132" s="263" t="s">
        <v>75</v>
      </c>
      <c r="AW1132" s="263" t="s">
        <v>39</v>
      </c>
      <c r="AX1132" s="263" t="s">
        <v>65</v>
      </c>
      <c r="AY1132" s="264" t="s">
        <v>136</v>
      </c>
    </row>
    <row r="1133" spans="2:65" s="263" customFormat="1">
      <c r="B1133" s="262"/>
      <c r="D1133" s="257" t="s">
        <v>146</v>
      </c>
      <c r="E1133" s="264" t="s">
        <v>33</v>
      </c>
      <c r="F1133" s="265" t="s">
        <v>606</v>
      </c>
      <c r="H1133" s="266">
        <v>6.2320000000000002</v>
      </c>
      <c r="L1133" s="262"/>
      <c r="M1133" s="267"/>
      <c r="T1133" s="268"/>
      <c r="AT1133" s="264" t="s">
        <v>146</v>
      </c>
      <c r="AU1133" s="264" t="s">
        <v>75</v>
      </c>
      <c r="AV1133" s="263" t="s">
        <v>75</v>
      </c>
      <c r="AW1133" s="263" t="s">
        <v>39</v>
      </c>
      <c r="AX1133" s="263" t="s">
        <v>65</v>
      </c>
      <c r="AY1133" s="264" t="s">
        <v>136</v>
      </c>
    </row>
    <row r="1134" spans="2:65" s="263" customFormat="1">
      <c r="B1134" s="262"/>
      <c r="D1134" s="257" t="s">
        <v>146</v>
      </c>
      <c r="E1134" s="264" t="s">
        <v>33</v>
      </c>
      <c r="F1134" s="265" t="s">
        <v>607</v>
      </c>
      <c r="H1134" s="266">
        <v>2.8980000000000001</v>
      </c>
      <c r="L1134" s="262"/>
      <c r="M1134" s="267"/>
      <c r="T1134" s="268"/>
      <c r="AT1134" s="264" t="s">
        <v>146</v>
      </c>
      <c r="AU1134" s="264" t="s">
        <v>75</v>
      </c>
      <c r="AV1134" s="263" t="s">
        <v>75</v>
      </c>
      <c r="AW1134" s="263" t="s">
        <v>39</v>
      </c>
      <c r="AX1134" s="263" t="s">
        <v>65</v>
      </c>
      <c r="AY1134" s="264" t="s">
        <v>136</v>
      </c>
    </row>
    <row r="1135" spans="2:65" s="263" customFormat="1">
      <c r="B1135" s="262"/>
      <c r="D1135" s="257" t="s">
        <v>146</v>
      </c>
      <c r="E1135" s="264" t="s">
        <v>33</v>
      </c>
      <c r="F1135" s="265" t="s">
        <v>608</v>
      </c>
      <c r="H1135" s="266">
        <v>1.9319999999999999</v>
      </c>
      <c r="L1135" s="262"/>
      <c r="M1135" s="267"/>
      <c r="T1135" s="268"/>
      <c r="AT1135" s="264" t="s">
        <v>146</v>
      </c>
      <c r="AU1135" s="264" t="s">
        <v>75</v>
      </c>
      <c r="AV1135" s="263" t="s">
        <v>75</v>
      </c>
      <c r="AW1135" s="263" t="s">
        <v>39</v>
      </c>
      <c r="AX1135" s="263" t="s">
        <v>65</v>
      </c>
      <c r="AY1135" s="264" t="s">
        <v>136</v>
      </c>
    </row>
    <row r="1136" spans="2:65" s="263" customFormat="1">
      <c r="B1136" s="262"/>
      <c r="D1136" s="257" t="s">
        <v>146</v>
      </c>
      <c r="E1136" s="264" t="s">
        <v>33</v>
      </c>
      <c r="F1136" s="265" t="s">
        <v>609</v>
      </c>
      <c r="H1136" s="266">
        <v>8.2799999999999994</v>
      </c>
      <c r="L1136" s="262"/>
      <c r="M1136" s="267"/>
      <c r="T1136" s="268"/>
      <c r="AT1136" s="264" t="s">
        <v>146</v>
      </c>
      <c r="AU1136" s="264" t="s">
        <v>75</v>
      </c>
      <c r="AV1136" s="263" t="s">
        <v>75</v>
      </c>
      <c r="AW1136" s="263" t="s">
        <v>39</v>
      </c>
      <c r="AX1136" s="263" t="s">
        <v>65</v>
      </c>
      <c r="AY1136" s="264" t="s">
        <v>136</v>
      </c>
    </row>
    <row r="1137" spans="2:51" s="263" customFormat="1">
      <c r="B1137" s="262"/>
      <c r="D1137" s="257" t="s">
        <v>146</v>
      </c>
      <c r="E1137" s="264" t="s">
        <v>33</v>
      </c>
      <c r="F1137" s="265" t="s">
        <v>610</v>
      </c>
      <c r="H1137" s="266">
        <v>5.52</v>
      </c>
      <c r="L1137" s="262"/>
      <c r="M1137" s="267"/>
      <c r="T1137" s="268"/>
      <c r="AT1137" s="264" t="s">
        <v>146</v>
      </c>
      <c r="AU1137" s="264" t="s">
        <v>75</v>
      </c>
      <c r="AV1137" s="263" t="s">
        <v>75</v>
      </c>
      <c r="AW1137" s="263" t="s">
        <v>39</v>
      </c>
      <c r="AX1137" s="263" t="s">
        <v>65</v>
      </c>
      <c r="AY1137" s="264" t="s">
        <v>136</v>
      </c>
    </row>
    <row r="1138" spans="2:51" s="256" customFormat="1">
      <c r="B1138" s="255"/>
      <c r="D1138" s="257" t="s">
        <v>146</v>
      </c>
      <c r="E1138" s="258" t="s">
        <v>33</v>
      </c>
      <c r="F1138" s="259" t="s">
        <v>611</v>
      </c>
      <c r="H1138" s="258" t="s">
        <v>33</v>
      </c>
      <c r="L1138" s="255"/>
      <c r="M1138" s="260"/>
      <c r="T1138" s="261"/>
      <c r="AT1138" s="258" t="s">
        <v>146</v>
      </c>
      <c r="AU1138" s="258" t="s">
        <v>75</v>
      </c>
      <c r="AV1138" s="256" t="s">
        <v>73</v>
      </c>
      <c r="AW1138" s="256" t="s">
        <v>39</v>
      </c>
      <c r="AX1138" s="256" t="s">
        <v>65</v>
      </c>
      <c r="AY1138" s="258" t="s">
        <v>136</v>
      </c>
    </row>
    <row r="1139" spans="2:51" s="263" customFormat="1">
      <c r="B1139" s="262"/>
      <c r="D1139" s="257" t="s">
        <v>146</v>
      </c>
      <c r="E1139" s="264" t="s">
        <v>33</v>
      </c>
      <c r="F1139" s="265" t="s">
        <v>612</v>
      </c>
      <c r="H1139" s="266">
        <v>1.4930000000000001</v>
      </c>
      <c r="L1139" s="262"/>
      <c r="M1139" s="267"/>
      <c r="T1139" s="268"/>
      <c r="AT1139" s="264" t="s">
        <v>146</v>
      </c>
      <c r="AU1139" s="264" t="s">
        <v>75</v>
      </c>
      <c r="AV1139" s="263" t="s">
        <v>75</v>
      </c>
      <c r="AW1139" s="263" t="s">
        <v>39</v>
      </c>
      <c r="AX1139" s="263" t="s">
        <v>65</v>
      </c>
      <c r="AY1139" s="264" t="s">
        <v>136</v>
      </c>
    </row>
    <row r="1140" spans="2:51" s="270" customFormat="1">
      <c r="B1140" s="269"/>
      <c r="D1140" s="257" t="s">
        <v>146</v>
      </c>
      <c r="E1140" s="271" t="s">
        <v>33</v>
      </c>
      <c r="F1140" s="272" t="s">
        <v>150</v>
      </c>
      <c r="H1140" s="273">
        <v>215.40299999999999</v>
      </c>
      <c r="L1140" s="269"/>
      <c r="M1140" s="295"/>
      <c r="N1140" s="296"/>
      <c r="O1140" s="296"/>
      <c r="P1140" s="296"/>
      <c r="Q1140" s="296"/>
      <c r="R1140" s="296"/>
      <c r="S1140" s="296"/>
      <c r="T1140" s="297"/>
      <c r="AT1140" s="271" t="s">
        <v>146</v>
      </c>
      <c r="AU1140" s="271" t="s">
        <v>75</v>
      </c>
      <c r="AV1140" s="270" t="s">
        <v>142</v>
      </c>
      <c r="AW1140" s="270" t="s">
        <v>39</v>
      </c>
      <c r="AX1140" s="270" t="s">
        <v>73</v>
      </c>
      <c r="AY1140" s="271" t="s">
        <v>136</v>
      </c>
    </row>
    <row r="1141" spans="2:51" s="176" customFormat="1" ht="7" customHeight="1">
      <c r="B1141" s="196"/>
      <c r="C1141" s="197"/>
      <c r="D1141" s="197"/>
      <c r="E1141" s="197"/>
      <c r="F1141" s="197"/>
      <c r="G1141" s="197"/>
      <c r="H1141" s="197"/>
      <c r="I1141" s="197"/>
      <c r="J1141" s="197"/>
      <c r="K1141" s="197"/>
      <c r="L1141" s="175"/>
    </row>
  </sheetData>
  <sheetProtection algorithmName="SHA-512" hashValue="Ipo9F4fRJre/IovlsEDVwzoUcro0CJyFhpQiI+9XEd6BsvhQGxInUO0mD/qxC43JCsyDnh9oKf2jdWHMSrCrOQ==" saltValue="8wx/ruD+ybrkxIvekCfz3A==" spinCount="100000" sheet="1" objects="1" scenarios="1"/>
  <protectedRanges>
    <protectedRange sqref="I101 I95 I109 I125 I139 I153 I167 I240 I286 I332 I378 I441 I492 I555 I606 I657 I720 I783 I787 I793 I798 I804 I806 I816 I829 I831 I836 I842 I844 I850 I855 I866 I871 I876 I881 I886" name="Oblast1"/>
  </protectedRanges>
  <autoFilter ref="C91:K1140" xr:uid="{00000000-0009-0000-0000-000001000000}"/>
  <mergeCells count="9">
    <mergeCell ref="E50:H50"/>
    <mergeCell ref="E82:H82"/>
    <mergeCell ref="E84:H84"/>
    <mergeCell ref="L2:V2"/>
    <mergeCell ref="E7:H7"/>
    <mergeCell ref="E9:H9"/>
    <mergeCell ref="E18:H18"/>
    <mergeCell ref="E27:H27"/>
    <mergeCell ref="E48:H48"/>
  </mergeCells>
  <hyperlinks>
    <hyperlink ref="F96" r:id="rId1" xr:uid="{D3218CD4-9C5D-4A4A-A9DB-9F9EF0A26B26}"/>
    <hyperlink ref="F102" r:id="rId2" xr:uid="{B2AB5134-D54E-4A10-B85A-6B45A27F90C0}"/>
    <hyperlink ref="F110" r:id="rId3" xr:uid="{85462747-C040-4F07-8CBD-5EA115AE9806}"/>
    <hyperlink ref="F126" r:id="rId4" xr:uid="{31A57AF7-5055-4347-B719-B850D1C61C3E}"/>
    <hyperlink ref="F140" r:id="rId5" xr:uid="{76774CE2-42D0-456B-A359-C267D6C7BD01}"/>
    <hyperlink ref="F154" r:id="rId6" xr:uid="{FAF7F9FB-594F-4956-9787-B91D91C43013}"/>
    <hyperlink ref="F168" r:id="rId7" xr:uid="{79012941-0C84-427C-8380-261C0B098B96}"/>
    <hyperlink ref="F241" r:id="rId8" xr:uid="{4DF11958-796D-46D0-98F7-1C609828E20B}"/>
    <hyperlink ref="F287" r:id="rId9" xr:uid="{CECCCFB9-4D32-4FD5-A77B-B670F0DE7E40}"/>
    <hyperlink ref="F333" r:id="rId10" xr:uid="{FDE5D421-50E2-4D48-A981-F861FCC135EA}"/>
    <hyperlink ref="F379" r:id="rId11" xr:uid="{A35D4BB7-C5DC-4BE8-B507-00BC1224F377}"/>
    <hyperlink ref="F442" r:id="rId12" xr:uid="{81FCFCBA-8D51-413B-AC2F-2CEE5227FDD0}"/>
    <hyperlink ref="F493" r:id="rId13" xr:uid="{2114E248-FA53-49F5-BBA8-864D030FBCD0}"/>
    <hyperlink ref="F556" r:id="rId14" xr:uid="{E382BBC4-F797-4F28-8E98-3A8B33153A92}"/>
    <hyperlink ref="F607" r:id="rId15" xr:uid="{02EE643F-9B87-479F-BD9F-DE39D31346F9}"/>
    <hyperlink ref="F658" r:id="rId16" xr:uid="{EE053718-8F6C-4FA1-810A-9E9204B34221}"/>
    <hyperlink ref="F721" r:id="rId17" xr:uid="{E806FE0A-BADB-47CF-8E29-63CB073D0576}"/>
    <hyperlink ref="F794" r:id="rId18" xr:uid="{F13F5018-FB9F-484F-B540-658981D71D11}"/>
    <hyperlink ref="F799" r:id="rId19" xr:uid="{7C180522-F82F-4361-BCAA-A8CD53834016}"/>
    <hyperlink ref="F807" r:id="rId20" xr:uid="{2E25B92A-AE9B-4DE5-8F82-A3F529BB66A6}"/>
    <hyperlink ref="F817" r:id="rId21" xr:uid="{BB0A2B64-69D4-40BB-B2C8-2901B6222F57}"/>
    <hyperlink ref="F830" r:id="rId22" xr:uid="{6F5EC1D0-D274-49FA-AFD7-93E840EE449A}"/>
    <hyperlink ref="F832" r:id="rId23" xr:uid="{3C5D7714-7E68-4109-8AB3-7FB124EE3032}"/>
    <hyperlink ref="F837" r:id="rId24" xr:uid="{FAB96275-C822-44AA-B884-BC936B6A0BC9}"/>
    <hyperlink ref="F843" r:id="rId25" xr:uid="{B8A31090-B85B-4A91-B0D6-72D1032411D2}"/>
    <hyperlink ref="F845" r:id="rId26" xr:uid="{3B7DE580-4E7C-4892-BE39-6B08FE11704D}"/>
    <hyperlink ref="F851" r:id="rId27" xr:uid="{7AD08D6A-27D9-4C10-ACDC-83D20C787F26}"/>
    <hyperlink ref="F856" r:id="rId28" xr:uid="{572AA0D2-4BDF-44B8-8E41-365535E51C93}"/>
    <hyperlink ref="F867" r:id="rId29" xr:uid="{075958FF-83B3-4634-956B-70A0D26CF328}"/>
    <hyperlink ref="F877" r:id="rId30" xr:uid="{50770719-C5D1-4283-A336-ACDC363A0284}"/>
    <hyperlink ref="F906" r:id="rId31" xr:uid="{6BD824F4-49E9-45DA-8898-8906067E7316}"/>
    <hyperlink ref="F913" r:id="rId32" xr:uid="{846DFC38-3E1A-4BAF-A0CB-DBB1B76FCA39}"/>
    <hyperlink ref="F928" r:id="rId33" xr:uid="{633A0624-B53A-4DAD-912C-3A0CB7F9D920}"/>
    <hyperlink ref="F953" r:id="rId34" xr:uid="{EA5A2B76-3DFD-4014-ADA2-66E8081101DB}"/>
    <hyperlink ref="F959" r:id="rId35" xr:uid="{7C1F614C-D18D-4E9F-A2F1-825AE920DBD5}"/>
    <hyperlink ref="F964" r:id="rId36" xr:uid="{6013539E-B16A-4FF6-BDAF-78BD93D948E7}"/>
    <hyperlink ref="F970" r:id="rId37" xr:uid="{90960900-07BC-4D45-9C7F-361FCF80CC23}"/>
    <hyperlink ref="F972" r:id="rId38" xr:uid="{256CCF14-D138-487B-B895-9C758E45D2D0}"/>
    <hyperlink ref="F975" r:id="rId39" xr:uid="{5E2E4E4D-59FB-4AAC-BD67-8816F01F0DC1}"/>
    <hyperlink ref="F1040" r:id="rId40" xr:uid="{C85E8512-14C4-478D-9134-2F5BCF05350B}"/>
    <hyperlink ref="F1054" r:id="rId41" xr:uid="{6408C671-AF66-4F4D-87DD-8EC999F35DCA}"/>
    <hyperlink ref="F1056" r:id="rId42" xr:uid="{556668AE-3811-4BDD-8A4C-9C156050B22E}"/>
    <hyperlink ref="F1059" r:id="rId43" xr:uid="{B6C73FDC-17A9-406C-933B-234518FC03F9}"/>
    <hyperlink ref="F1064" r:id="rId44" xr:uid="{DE7A4012-C7BA-4AD1-9A8E-CB3ACAE83D7A}"/>
    <hyperlink ref="F1069" r:id="rId45" xr:uid="{3435A6B8-C48B-49DE-81E0-00FE5775B73F}"/>
    <hyperlink ref="F1074" r:id="rId46" xr:uid="{12E4C393-FCE9-4492-BEF3-A4FBD8E87A56}"/>
    <hyperlink ref="F1076" r:id="rId47" xr:uid="{CF5C07F1-594D-47AA-9A29-29B82DF85E00}"/>
    <hyperlink ref="F1079" r:id="rId48" xr:uid="{1CE8BC37-1DC4-4F9B-A1CA-80F82704DCF1}"/>
    <hyperlink ref="F1086" r:id="rId49" xr:uid="{167C3679-D248-41CC-9E39-F0F03C924B1A}"/>
    <hyperlink ref="F1088" r:id="rId50" xr:uid="{7B234CA0-F3A2-4D53-8878-0E9EA3569461}"/>
    <hyperlink ref="F1091" r:id="rId51" xr:uid="{FBCC3F69-9080-4FF2-BE1F-1E783E578515}"/>
    <hyperlink ref="F1108" r:id="rId52" xr:uid="{6E2B48AF-9173-4071-9E3F-561685B56F6F}"/>
    <hyperlink ref="F1125" r:id="rId53" xr:uid="{E6076086-C8F2-4BC0-A00D-C47A9306DE9E}"/>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5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92"/>
  <sheetViews>
    <sheetView showGridLines="0" topLeftCell="A2" workbookViewId="0">
      <selection activeCell="I86" sqref="I86"/>
    </sheetView>
  </sheetViews>
  <sheetFormatPr defaultRowHeight="10"/>
  <cols>
    <col min="1" max="1" width="8.33203125" customWidth="1"/>
    <col min="2" max="2" width="1.109375" customWidth="1"/>
    <col min="3" max="3" width="4.109375" customWidth="1"/>
    <col min="4" max="4" width="4.33203125" customWidth="1"/>
    <col min="5" max="5" width="17.109375" customWidth="1"/>
    <col min="6" max="6" width="10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330"/>
      <c r="M2" s="330"/>
      <c r="N2" s="330"/>
      <c r="O2" s="330"/>
      <c r="P2" s="330"/>
      <c r="Q2" s="330"/>
      <c r="R2" s="330"/>
      <c r="S2" s="330"/>
      <c r="T2" s="330"/>
      <c r="U2" s="330"/>
      <c r="V2" s="330"/>
      <c r="AT2" s="16" t="s">
        <v>78</v>
      </c>
    </row>
    <row r="3" spans="2:46" ht="7" customHeight="1">
      <c r="B3" s="17"/>
      <c r="C3" s="18"/>
      <c r="D3" s="18"/>
      <c r="E3" s="18"/>
      <c r="F3" s="18"/>
      <c r="G3" s="18"/>
      <c r="H3" s="18"/>
      <c r="I3" s="18"/>
      <c r="J3" s="18"/>
      <c r="K3" s="18"/>
      <c r="L3" s="19"/>
      <c r="AT3" s="16" t="s">
        <v>75</v>
      </c>
    </row>
    <row r="4" spans="2:46" ht="25" customHeight="1">
      <c r="B4" s="19"/>
      <c r="D4" s="20" t="s">
        <v>94</v>
      </c>
      <c r="L4" s="19"/>
      <c r="M4" s="69" t="s">
        <v>10</v>
      </c>
      <c r="AT4" s="16" t="s">
        <v>4</v>
      </c>
    </row>
    <row r="5" spans="2:46" ht="7" customHeight="1">
      <c r="B5" s="19"/>
      <c r="L5" s="19"/>
    </row>
    <row r="6" spans="2:46" ht="12" customHeight="1">
      <c r="B6" s="19"/>
      <c r="D6" s="25" t="s">
        <v>14</v>
      </c>
      <c r="L6" s="19"/>
    </row>
    <row r="7" spans="2:46" ht="16.5" customHeight="1">
      <c r="B7" s="19"/>
      <c r="E7" s="348" t="str">
        <f>'Rekapitulace stavby'!K6</f>
        <v>Revitalizace Koupaliště Lhotka - Kalové hospodářství a Bioodpad</v>
      </c>
      <c r="F7" s="349"/>
      <c r="G7" s="349"/>
      <c r="H7" s="349"/>
      <c r="L7" s="19"/>
    </row>
    <row r="8" spans="2:46" s="1" customFormat="1" ht="12" customHeight="1">
      <c r="B8" s="29"/>
      <c r="D8" s="25" t="s">
        <v>102</v>
      </c>
      <c r="L8" s="29"/>
    </row>
    <row r="9" spans="2:46" s="1" customFormat="1" ht="16.5" customHeight="1">
      <c r="B9" s="29"/>
      <c r="E9" s="309" t="s">
        <v>629</v>
      </c>
      <c r="F9" s="347"/>
      <c r="G9" s="347"/>
      <c r="H9" s="347"/>
      <c r="L9" s="29"/>
    </row>
    <row r="10" spans="2:46" s="1" customFormat="1">
      <c r="B10" s="29"/>
      <c r="L10" s="29"/>
    </row>
    <row r="11" spans="2:46" s="1" customFormat="1" ht="12" customHeight="1">
      <c r="B11" s="29"/>
      <c r="D11" s="25" t="s">
        <v>15</v>
      </c>
      <c r="F11" s="23" t="s">
        <v>33</v>
      </c>
      <c r="I11" s="25" t="s">
        <v>17</v>
      </c>
      <c r="J11" s="23" t="s">
        <v>33</v>
      </c>
      <c r="L11" s="29"/>
    </row>
    <row r="12" spans="2:46" s="1" customFormat="1" ht="12" customHeight="1">
      <c r="B12" s="29"/>
      <c r="D12" s="25" t="s">
        <v>19</v>
      </c>
      <c r="F12" s="23" t="s">
        <v>20</v>
      </c>
      <c r="I12" s="25" t="s">
        <v>21</v>
      </c>
      <c r="J12" s="46"/>
      <c r="L12" s="29"/>
    </row>
    <row r="13" spans="2:46" s="1" customFormat="1" ht="10.75" customHeight="1">
      <c r="B13" s="29"/>
      <c r="L13" s="29"/>
    </row>
    <row r="14" spans="2:46" s="1" customFormat="1" ht="12" customHeight="1">
      <c r="B14" s="29"/>
      <c r="D14" s="25" t="s">
        <v>26</v>
      </c>
      <c r="I14" s="25" t="s">
        <v>27</v>
      </c>
      <c r="J14" s="23" t="s">
        <v>28</v>
      </c>
      <c r="L14" s="29"/>
    </row>
    <row r="15" spans="2:46" s="1" customFormat="1" ht="18" customHeight="1">
      <c r="B15" s="29"/>
      <c r="E15" s="23" t="s">
        <v>29</v>
      </c>
      <c r="I15" s="25" t="s">
        <v>30</v>
      </c>
      <c r="J15" s="23" t="s">
        <v>31</v>
      </c>
      <c r="L15" s="29"/>
    </row>
    <row r="16" spans="2:46" s="1" customFormat="1" ht="7" customHeight="1">
      <c r="B16" s="29"/>
      <c r="L16" s="29"/>
    </row>
    <row r="17" spans="2:12" s="1" customFormat="1" ht="12" customHeight="1">
      <c r="B17" s="29"/>
      <c r="D17" s="25" t="s">
        <v>32</v>
      </c>
      <c r="I17" s="25" t="s">
        <v>27</v>
      </c>
      <c r="J17" s="23" t="str">
        <f>'Rekapitulace stavby'!AN13</f>
        <v/>
      </c>
      <c r="L17" s="29"/>
    </row>
    <row r="18" spans="2:12" s="1" customFormat="1" ht="18" customHeight="1">
      <c r="B18" s="29"/>
      <c r="E18" s="329" t="str">
        <f>'Rekapitulace stavby'!E14</f>
        <v xml:space="preserve"> </v>
      </c>
      <c r="F18" s="329"/>
      <c r="G18" s="329"/>
      <c r="H18" s="329"/>
      <c r="I18" s="25" t="s">
        <v>30</v>
      </c>
      <c r="J18" s="23" t="str">
        <f>'Rekapitulace stavby'!AN14</f>
        <v/>
      </c>
      <c r="L18" s="29"/>
    </row>
    <row r="19" spans="2:12" s="1" customFormat="1" ht="7" customHeight="1">
      <c r="B19" s="29"/>
      <c r="L19" s="29"/>
    </row>
    <row r="20" spans="2:12" s="1" customFormat="1" ht="12" customHeight="1">
      <c r="B20" s="29"/>
      <c r="D20" s="25" t="s">
        <v>35</v>
      </c>
      <c r="I20" s="25" t="s">
        <v>27</v>
      </c>
      <c r="J20" s="23" t="s">
        <v>36</v>
      </c>
      <c r="L20" s="29"/>
    </row>
    <row r="21" spans="2:12" s="1" customFormat="1" ht="18" customHeight="1">
      <c r="B21" s="29"/>
      <c r="E21" s="23" t="s">
        <v>37</v>
      </c>
      <c r="I21" s="25" t="s">
        <v>30</v>
      </c>
      <c r="J21" s="23" t="s">
        <v>38</v>
      </c>
      <c r="L21" s="29"/>
    </row>
    <row r="22" spans="2:12" s="1" customFormat="1" ht="7" customHeight="1">
      <c r="B22" s="29"/>
      <c r="L22" s="29"/>
    </row>
    <row r="23" spans="2:12" s="1" customFormat="1" ht="12" customHeight="1">
      <c r="B23" s="29"/>
      <c r="D23" s="25" t="s">
        <v>40</v>
      </c>
      <c r="I23" s="25" t="s">
        <v>27</v>
      </c>
      <c r="J23" s="23" t="s">
        <v>33</v>
      </c>
      <c r="L23" s="29"/>
    </row>
    <row r="24" spans="2:12" s="1" customFormat="1" ht="18" customHeight="1">
      <c r="B24" s="29"/>
      <c r="E24" s="23" t="s">
        <v>41</v>
      </c>
      <c r="I24" s="25" t="s">
        <v>30</v>
      </c>
      <c r="J24" s="23" t="s">
        <v>33</v>
      </c>
      <c r="L24" s="29"/>
    </row>
    <row r="25" spans="2:12" s="1" customFormat="1" ht="7" customHeight="1">
      <c r="B25" s="29"/>
      <c r="L25" s="29"/>
    </row>
    <row r="26" spans="2:12" s="1" customFormat="1" ht="12" customHeight="1">
      <c r="B26" s="29"/>
      <c r="D26" s="25" t="s">
        <v>42</v>
      </c>
      <c r="L26" s="29"/>
    </row>
    <row r="27" spans="2:12" s="7" customFormat="1" ht="47.25" customHeight="1">
      <c r="B27" s="70"/>
      <c r="E27" s="332" t="s">
        <v>43</v>
      </c>
      <c r="F27" s="332"/>
      <c r="G27" s="332"/>
      <c r="H27" s="332"/>
      <c r="L27" s="70"/>
    </row>
    <row r="28" spans="2:12" s="1" customFormat="1" ht="7" customHeight="1">
      <c r="B28" s="29"/>
      <c r="L28" s="29"/>
    </row>
    <row r="29" spans="2:12" s="1" customFormat="1" ht="7" customHeight="1">
      <c r="B29" s="29"/>
      <c r="D29" s="47"/>
      <c r="E29" s="47"/>
      <c r="F29" s="47"/>
      <c r="G29" s="47"/>
      <c r="H29" s="47"/>
      <c r="I29" s="47"/>
      <c r="J29" s="47"/>
      <c r="K29" s="47"/>
      <c r="L29" s="29"/>
    </row>
    <row r="30" spans="2:12" s="1" customFormat="1" ht="25.4" customHeight="1">
      <c r="B30" s="29"/>
      <c r="D30" s="71" t="s">
        <v>44</v>
      </c>
      <c r="J30" s="59">
        <f>ROUND(J81, 2)</f>
        <v>0</v>
      </c>
      <c r="L30" s="29"/>
    </row>
    <row r="31" spans="2:12" s="1" customFormat="1" ht="7" customHeight="1">
      <c r="B31" s="29"/>
      <c r="D31" s="47"/>
      <c r="E31" s="47"/>
      <c r="F31" s="47"/>
      <c r="G31" s="47"/>
      <c r="H31" s="47"/>
      <c r="I31" s="47"/>
      <c r="J31" s="47"/>
      <c r="K31" s="47"/>
      <c r="L31" s="29"/>
    </row>
    <row r="32" spans="2:12" s="1" customFormat="1" ht="14.5" customHeight="1">
      <c r="B32" s="29"/>
      <c r="F32" s="32" t="s">
        <v>46</v>
      </c>
      <c r="I32" s="32" t="s">
        <v>45</v>
      </c>
      <c r="J32" s="32" t="s">
        <v>47</v>
      </c>
      <c r="L32" s="29"/>
    </row>
    <row r="33" spans="2:12" s="1" customFormat="1" ht="14.5" customHeight="1">
      <c r="B33" s="29"/>
      <c r="D33" s="48" t="s">
        <v>48</v>
      </c>
      <c r="E33" s="25" t="s">
        <v>49</v>
      </c>
      <c r="F33" s="72">
        <f>ROUND((SUM(BE81:BE91)),  2)</f>
        <v>0</v>
      </c>
      <c r="I33" s="73">
        <v>0.21</v>
      </c>
      <c r="J33" s="72">
        <f>ROUND(((SUM(BE81:BE91))*I33),  2)</f>
        <v>0</v>
      </c>
      <c r="L33" s="29"/>
    </row>
    <row r="34" spans="2:12" s="1" customFormat="1" ht="14.5" customHeight="1">
      <c r="B34" s="29"/>
      <c r="E34" s="25" t="s">
        <v>50</v>
      </c>
      <c r="F34" s="72">
        <f>ROUND((SUM(BF81:BF91)),  2)</f>
        <v>0</v>
      </c>
      <c r="I34" s="73">
        <v>0.12</v>
      </c>
      <c r="J34" s="72">
        <f>ROUND(((SUM(BF81:BF91))*I34),  2)</f>
        <v>0</v>
      </c>
      <c r="L34" s="29"/>
    </row>
    <row r="35" spans="2:12" s="1" customFormat="1" ht="14.5" hidden="1" customHeight="1">
      <c r="B35" s="29"/>
      <c r="E35" s="25" t="s">
        <v>51</v>
      </c>
      <c r="F35" s="72">
        <f>ROUND((SUM(BG81:BG91)),  2)</f>
        <v>0</v>
      </c>
      <c r="I35" s="73">
        <v>0.21</v>
      </c>
      <c r="J35" s="72">
        <f>0</f>
        <v>0</v>
      </c>
      <c r="L35" s="29"/>
    </row>
    <row r="36" spans="2:12" s="1" customFormat="1" ht="14.5" hidden="1" customHeight="1">
      <c r="B36" s="29"/>
      <c r="E36" s="25" t="s">
        <v>52</v>
      </c>
      <c r="F36" s="72">
        <f>ROUND((SUM(BH81:BH91)),  2)</f>
        <v>0</v>
      </c>
      <c r="I36" s="73">
        <v>0.12</v>
      </c>
      <c r="J36" s="72">
        <f>0</f>
        <v>0</v>
      </c>
      <c r="L36" s="29"/>
    </row>
    <row r="37" spans="2:12" s="1" customFormat="1" ht="14.5" hidden="1" customHeight="1">
      <c r="B37" s="29"/>
      <c r="E37" s="25" t="s">
        <v>53</v>
      </c>
      <c r="F37" s="72">
        <f>ROUND((SUM(BI81:BI91)),  2)</f>
        <v>0</v>
      </c>
      <c r="I37" s="73">
        <v>0</v>
      </c>
      <c r="J37" s="72">
        <f>0</f>
        <v>0</v>
      </c>
      <c r="L37" s="29"/>
    </row>
    <row r="38" spans="2:12" s="1" customFormat="1" ht="7" customHeight="1">
      <c r="B38" s="29"/>
      <c r="L38" s="29"/>
    </row>
    <row r="39" spans="2:12" s="1" customFormat="1" ht="25.4" customHeight="1">
      <c r="B39" s="29"/>
      <c r="C39" s="74"/>
      <c r="D39" s="75" t="s">
        <v>54</v>
      </c>
      <c r="E39" s="50"/>
      <c r="F39" s="50"/>
      <c r="G39" s="76" t="s">
        <v>55</v>
      </c>
      <c r="H39" s="77" t="s">
        <v>56</v>
      </c>
      <c r="I39" s="50"/>
      <c r="J39" s="78">
        <f>SUM(J30:J37)</f>
        <v>0</v>
      </c>
      <c r="K39" s="79"/>
      <c r="L39" s="29"/>
    </row>
    <row r="40" spans="2:12" s="1" customFormat="1" ht="14.5" customHeight="1">
      <c r="B40" s="38"/>
      <c r="C40" s="39"/>
      <c r="D40" s="39"/>
      <c r="E40" s="39"/>
      <c r="F40" s="39"/>
      <c r="G40" s="39"/>
      <c r="H40" s="39"/>
      <c r="I40" s="39"/>
      <c r="J40" s="39"/>
      <c r="K40" s="39"/>
      <c r="L40" s="29"/>
    </row>
    <row r="44" spans="2:12" s="1" customFormat="1" ht="7" customHeight="1">
      <c r="B44" s="40"/>
      <c r="C44" s="41"/>
      <c r="D44" s="41"/>
      <c r="E44" s="41"/>
      <c r="F44" s="41"/>
      <c r="G44" s="41"/>
      <c r="H44" s="41"/>
      <c r="I44" s="41"/>
      <c r="J44" s="41"/>
      <c r="K44" s="41"/>
      <c r="L44" s="29"/>
    </row>
    <row r="45" spans="2:12" s="1" customFormat="1" ht="25" customHeight="1">
      <c r="B45" s="29"/>
      <c r="C45" s="20" t="s">
        <v>104</v>
      </c>
      <c r="L45" s="29"/>
    </row>
    <row r="46" spans="2:12" s="1" customFormat="1" ht="7" customHeight="1">
      <c r="B46" s="29"/>
      <c r="L46" s="29"/>
    </row>
    <row r="47" spans="2:12" s="1" customFormat="1" ht="12" customHeight="1">
      <c r="B47" s="29"/>
      <c r="C47" s="25" t="s">
        <v>14</v>
      </c>
      <c r="L47" s="29"/>
    </row>
    <row r="48" spans="2:12" s="1" customFormat="1" ht="16.5" customHeight="1">
      <c r="B48" s="29"/>
      <c r="E48" s="348" t="str">
        <f>E7</f>
        <v>Revitalizace Koupaliště Lhotka - Kalové hospodářství a Bioodpad</v>
      </c>
      <c r="F48" s="349"/>
      <c r="G48" s="349"/>
      <c r="H48" s="349"/>
      <c r="L48" s="29"/>
    </row>
    <row r="49" spans="2:47" s="1" customFormat="1" ht="12" customHeight="1">
      <c r="B49" s="29"/>
      <c r="C49" s="25" t="s">
        <v>102</v>
      </c>
      <c r="L49" s="29"/>
    </row>
    <row r="50" spans="2:47" s="1" customFormat="1" ht="16.5" customHeight="1">
      <c r="B50" s="29"/>
      <c r="E50" s="309" t="str">
        <f>E9</f>
        <v>SO 04 - Nakládání s bioodpadem</v>
      </c>
      <c r="F50" s="347"/>
      <c r="G50" s="347"/>
      <c r="H50" s="347"/>
      <c r="L50" s="29"/>
    </row>
    <row r="51" spans="2:47" s="1" customFormat="1" ht="7" customHeight="1">
      <c r="B51" s="29"/>
      <c r="L51" s="29"/>
    </row>
    <row r="52" spans="2:47" s="1" customFormat="1" ht="12" customHeight="1">
      <c r="B52" s="29"/>
      <c r="C52" s="25" t="s">
        <v>19</v>
      </c>
      <c r="F52" s="23" t="str">
        <f>F12</f>
        <v>Koupaliště Lhotka</v>
      </c>
      <c r="I52" s="25" t="s">
        <v>21</v>
      </c>
      <c r="J52" s="46"/>
      <c r="L52" s="29"/>
    </row>
    <row r="53" spans="2:47" s="1" customFormat="1" ht="7" customHeight="1">
      <c r="B53" s="29"/>
      <c r="L53" s="29"/>
    </row>
    <row r="54" spans="2:47" s="1" customFormat="1" ht="15.25" customHeight="1">
      <c r="B54" s="29"/>
      <c r="C54" s="25" t="s">
        <v>26</v>
      </c>
      <c r="F54" s="23" t="str">
        <f>E15</f>
        <v xml:space="preserve">Městská část Praha 4 </v>
      </c>
      <c r="I54" s="25" t="s">
        <v>35</v>
      </c>
      <c r="J54" s="27" t="str">
        <f>E21</f>
        <v>Sweco, a.s.</v>
      </c>
      <c r="L54" s="29"/>
    </row>
    <row r="55" spans="2:47" s="1" customFormat="1" ht="15.25" customHeight="1">
      <c r="B55" s="29"/>
      <c r="C55" s="25" t="s">
        <v>32</v>
      </c>
      <c r="F55" s="23" t="str">
        <f>IF(E18="","",E18)</f>
        <v xml:space="preserve"> </v>
      </c>
      <c r="I55" s="25" t="s">
        <v>40</v>
      </c>
      <c r="J55" s="27" t="str">
        <f>E24</f>
        <v>Prejza, Mayerová</v>
      </c>
      <c r="L55" s="29"/>
    </row>
    <row r="56" spans="2:47" s="1" customFormat="1" ht="10.4" customHeight="1">
      <c r="B56" s="29"/>
      <c r="L56" s="29"/>
    </row>
    <row r="57" spans="2:47" s="1" customFormat="1" ht="29.25" customHeight="1">
      <c r="B57" s="29"/>
      <c r="C57" s="80" t="s">
        <v>105</v>
      </c>
      <c r="D57" s="74"/>
      <c r="E57" s="74"/>
      <c r="F57" s="74"/>
      <c r="G57" s="74"/>
      <c r="H57" s="74"/>
      <c r="I57" s="74"/>
      <c r="J57" s="81" t="s">
        <v>106</v>
      </c>
      <c r="K57" s="74"/>
      <c r="L57" s="29"/>
    </row>
    <row r="58" spans="2:47" s="1" customFormat="1" ht="10.4" customHeight="1">
      <c r="B58" s="29"/>
      <c r="L58" s="29"/>
    </row>
    <row r="59" spans="2:47" s="1" customFormat="1" ht="22.75" customHeight="1">
      <c r="B59" s="29"/>
      <c r="C59" s="82" t="s">
        <v>63</v>
      </c>
      <c r="J59" s="59">
        <f>J81</f>
        <v>0</v>
      </c>
      <c r="L59" s="29"/>
      <c r="AU59" s="16" t="s">
        <v>107</v>
      </c>
    </row>
    <row r="60" spans="2:47" s="8" customFormat="1" ht="25" customHeight="1">
      <c r="B60" s="83"/>
      <c r="D60" s="84" t="s">
        <v>108</v>
      </c>
      <c r="E60" s="85"/>
      <c r="F60" s="85"/>
      <c r="G60" s="85"/>
      <c r="H60" s="85"/>
      <c r="I60" s="85"/>
      <c r="J60" s="86">
        <f>J82</f>
        <v>0</v>
      </c>
      <c r="L60" s="83"/>
    </row>
    <row r="61" spans="2:47" s="9" customFormat="1" ht="19.899999999999999" customHeight="1">
      <c r="B61" s="87"/>
      <c r="D61" s="88" t="s">
        <v>111</v>
      </c>
      <c r="E61" s="89"/>
      <c r="F61" s="89"/>
      <c r="G61" s="89"/>
      <c r="H61" s="89"/>
      <c r="I61" s="89"/>
      <c r="J61" s="90">
        <f>J83</f>
        <v>0</v>
      </c>
      <c r="L61" s="87"/>
    </row>
    <row r="62" spans="2:47" s="1" customFormat="1" ht="21.75" customHeight="1">
      <c r="B62" s="29"/>
      <c r="L62" s="29"/>
    </row>
    <row r="63" spans="2:47" s="1" customFormat="1" ht="7" customHeight="1">
      <c r="B63" s="38"/>
      <c r="C63" s="39"/>
      <c r="D63" s="39"/>
      <c r="E63" s="39"/>
      <c r="F63" s="39"/>
      <c r="G63" s="39"/>
      <c r="H63" s="39"/>
      <c r="I63" s="39"/>
      <c r="J63" s="39"/>
      <c r="K63" s="39"/>
      <c r="L63" s="29"/>
    </row>
    <row r="67" spans="2:20" s="1" customFormat="1" ht="7" customHeight="1">
      <c r="B67" s="40"/>
      <c r="C67" s="41"/>
      <c r="D67" s="41"/>
      <c r="E67" s="41"/>
      <c r="F67" s="41"/>
      <c r="G67" s="41"/>
      <c r="H67" s="41"/>
      <c r="I67" s="41"/>
      <c r="J67" s="41"/>
      <c r="K67" s="41"/>
      <c r="L67" s="29"/>
    </row>
    <row r="68" spans="2:20" s="1" customFormat="1" ht="25" customHeight="1">
      <c r="B68" s="29"/>
      <c r="C68" s="20" t="s">
        <v>121</v>
      </c>
      <c r="L68" s="29"/>
    </row>
    <row r="69" spans="2:20" s="1" customFormat="1" ht="7" customHeight="1">
      <c r="B69" s="29"/>
      <c r="L69" s="29"/>
    </row>
    <row r="70" spans="2:20" s="1" customFormat="1" ht="12" customHeight="1">
      <c r="B70" s="29"/>
      <c r="C70" s="25" t="s">
        <v>14</v>
      </c>
      <c r="L70" s="29"/>
    </row>
    <row r="71" spans="2:20" s="1" customFormat="1" ht="16.5" customHeight="1">
      <c r="B71" s="29"/>
      <c r="E71" s="348" t="str">
        <f>E7</f>
        <v>Revitalizace Koupaliště Lhotka - Kalové hospodářství a Bioodpad</v>
      </c>
      <c r="F71" s="349"/>
      <c r="G71" s="349"/>
      <c r="H71" s="349"/>
      <c r="L71" s="29"/>
    </row>
    <row r="72" spans="2:20" s="1" customFormat="1" ht="12" customHeight="1">
      <c r="B72" s="29"/>
      <c r="C72" s="25" t="s">
        <v>102</v>
      </c>
      <c r="L72" s="29"/>
    </row>
    <row r="73" spans="2:20" s="1" customFormat="1" ht="16.5" customHeight="1">
      <c r="B73" s="29"/>
      <c r="E73" s="309" t="str">
        <f>E9</f>
        <v>SO 04 - Nakládání s bioodpadem</v>
      </c>
      <c r="F73" s="347"/>
      <c r="G73" s="347"/>
      <c r="H73" s="347"/>
      <c r="L73" s="29"/>
    </row>
    <row r="74" spans="2:20" s="1" customFormat="1" ht="7" customHeight="1">
      <c r="B74" s="29"/>
      <c r="L74" s="29"/>
    </row>
    <row r="75" spans="2:20" s="1" customFormat="1" ht="12" customHeight="1">
      <c r="B75" s="29"/>
      <c r="C75" s="25" t="s">
        <v>19</v>
      </c>
      <c r="F75" s="23" t="str">
        <f>F12</f>
        <v>Koupaliště Lhotka</v>
      </c>
      <c r="I75" s="25" t="s">
        <v>21</v>
      </c>
      <c r="J75" s="46"/>
      <c r="L75" s="29"/>
    </row>
    <row r="76" spans="2:20" s="1" customFormat="1" ht="7" customHeight="1">
      <c r="B76" s="29"/>
      <c r="L76" s="29"/>
    </row>
    <row r="77" spans="2:20" s="1" customFormat="1" ht="15.25" customHeight="1">
      <c r="B77" s="29"/>
      <c r="C77" s="25" t="s">
        <v>26</v>
      </c>
      <c r="F77" s="23" t="str">
        <f>E15</f>
        <v xml:space="preserve">Městská část Praha 4 </v>
      </c>
      <c r="I77" s="25" t="s">
        <v>35</v>
      </c>
      <c r="J77" s="27" t="str">
        <f>E21</f>
        <v>Sweco, a.s.</v>
      </c>
      <c r="L77" s="29"/>
    </row>
    <row r="78" spans="2:20" s="1" customFormat="1" ht="15.25" customHeight="1">
      <c r="B78" s="29"/>
      <c r="C78" s="25" t="s">
        <v>32</v>
      </c>
      <c r="F78" s="23" t="str">
        <f>IF(E18="","",E18)</f>
        <v xml:space="preserve"> </v>
      </c>
      <c r="I78" s="25" t="s">
        <v>40</v>
      </c>
      <c r="J78" s="27" t="str">
        <f>E24</f>
        <v>Prejza, Mayerová</v>
      </c>
      <c r="L78" s="29"/>
    </row>
    <row r="79" spans="2:20" s="1" customFormat="1" ht="10.4" customHeight="1">
      <c r="B79" s="29"/>
      <c r="L79" s="29"/>
    </row>
    <row r="80" spans="2:20" s="10" customFormat="1" ht="29.25" customHeight="1">
      <c r="B80" s="91"/>
      <c r="C80" s="92" t="s">
        <v>122</v>
      </c>
      <c r="D80" s="93" t="s">
        <v>62</v>
      </c>
      <c r="E80" s="93" t="s">
        <v>58</v>
      </c>
      <c r="F80" s="93" t="s">
        <v>59</v>
      </c>
      <c r="G80" s="93" t="s">
        <v>123</v>
      </c>
      <c r="H80" s="93" t="s">
        <v>124</v>
      </c>
      <c r="I80" s="93" t="s">
        <v>125</v>
      </c>
      <c r="J80" s="93" t="s">
        <v>106</v>
      </c>
      <c r="K80" s="94" t="s">
        <v>126</v>
      </c>
      <c r="L80" s="91"/>
      <c r="M80" s="52" t="s">
        <v>33</v>
      </c>
      <c r="N80" s="53" t="s">
        <v>48</v>
      </c>
      <c r="O80" s="53" t="s">
        <v>127</v>
      </c>
      <c r="P80" s="53" t="s">
        <v>128</v>
      </c>
      <c r="Q80" s="53" t="s">
        <v>129</v>
      </c>
      <c r="R80" s="53" t="s">
        <v>130</v>
      </c>
      <c r="S80" s="53" t="s">
        <v>131</v>
      </c>
      <c r="T80" s="54" t="s">
        <v>132</v>
      </c>
    </row>
    <row r="81" spans="2:65" s="1" customFormat="1" ht="22.75" customHeight="1">
      <c r="B81" s="29"/>
      <c r="C81" s="57" t="s">
        <v>133</v>
      </c>
      <c r="J81" s="95">
        <f>BK81</f>
        <v>0</v>
      </c>
      <c r="L81" s="29"/>
      <c r="M81" s="55"/>
      <c r="N81" s="47"/>
      <c r="O81" s="47"/>
      <c r="P81" s="96">
        <f>P82</f>
        <v>19.539000000000001</v>
      </c>
      <c r="Q81" s="47"/>
      <c r="R81" s="96">
        <f>R82</f>
        <v>0.56000000000000005</v>
      </c>
      <c r="S81" s="47"/>
      <c r="T81" s="97">
        <f>T82</f>
        <v>0</v>
      </c>
      <c r="AT81" s="16" t="s">
        <v>64</v>
      </c>
      <c r="AU81" s="16" t="s">
        <v>107</v>
      </c>
      <c r="BK81" s="98">
        <f>BK82</f>
        <v>0</v>
      </c>
    </row>
    <row r="82" spans="2:65" s="11" customFormat="1" ht="25.9" customHeight="1">
      <c r="B82" s="99"/>
      <c r="D82" s="100" t="s">
        <v>64</v>
      </c>
      <c r="E82" s="101" t="s">
        <v>134</v>
      </c>
      <c r="F82" s="101" t="s">
        <v>135</v>
      </c>
      <c r="J82" s="102">
        <f>BK82</f>
        <v>0</v>
      </c>
      <c r="L82" s="99"/>
      <c r="M82" s="103"/>
      <c r="P82" s="104">
        <f>P83</f>
        <v>19.539000000000001</v>
      </c>
      <c r="R82" s="104">
        <f>R83</f>
        <v>0.56000000000000005</v>
      </c>
      <c r="T82" s="105">
        <f>T83</f>
        <v>0</v>
      </c>
      <c r="AR82" s="100" t="s">
        <v>73</v>
      </c>
      <c r="AT82" s="106" t="s">
        <v>64</v>
      </c>
      <c r="AU82" s="106" t="s">
        <v>65</v>
      </c>
      <c r="AY82" s="100" t="s">
        <v>136</v>
      </c>
      <c r="BK82" s="107">
        <f>BK83</f>
        <v>0</v>
      </c>
    </row>
    <row r="83" spans="2:65" s="11" customFormat="1" ht="22.75" customHeight="1">
      <c r="B83" s="99"/>
      <c r="D83" s="100" t="s">
        <v>64</v>
      </c>
      <c r="E83" s="108" t="s">
        <v>159</v>
      </c>
      <c r="F83" s="108" t="s">
        <v>380</v>
      </c>
      <c r="J83" s="109">
        <f>BK83</f>
        <v>0</v>
      </c>
      <c r="L83" s="99"/>
      <c r="M83" s="103"/>
      <c r="P83" s="104">
        <f>SUM(P84:P91)</f>
        <v>19.539000000000001</v>
      </c>
      <c r="R83" s="104">
        <f>SUM(R84:R91)</f>
        <v>0.56000000000000005</v>
      </c>
      <c r="T83" s="105">
        <f>SUM(T84:T91)</f>
        <v>0</v>
      </c>
      <c r="AR83" s="100" t="s">
        <v>73</v>
      </c>
      <c r="AT83" s="106" t="s">
        <v>64</v>
      </c>
      <c r="AU83" s="106" t="s">
        <v>73</v>
      </c>
      <c r="AY83" s="100" t="s">
        <v>136</v>
      </c>
      <c r="BK83" s="107">
        <f>SUM(BK84:BK91)</f>
        <v>0</v>
      </c>
    </row>
    <row r="84" spans="2:65" s="1" customFormat="1" ht="16.5" customHeight="1">
      <c r="B84" s="29"/>
      <c r="C84" s="110" t="s">
        <v>73</v>
      </c>
      <c r="D84" s="110" t="s">
        <v>138</v>
      </c>
      <c r="E84" s="111" t="s">
        <v>630</v>
      </c>
      <c r="F84" s="112" t="s">
        <v>631</v>
      </c>
      <c r="G84" s="113" t="s">
        <v>384</v>
      </c>
      <c r="H84" s="114">
        <v>2</v>
      </c>
      <c r="I84" s="115"/>
      <c r="J84" s="115">
        <f>ROUND(I84*H84,2)</f>
        <v>0</v>
      </c>
      <c r="K84" s="112" t="s">
        <v>280</v>
      </c>
      <c r="L84" s="29"/>
      <c r="M84" s="116" t="s">
        <v>33</v>
      </c>
      <c r="N84" s="117" t="s">
        <v>49</v>
      </c>
      <c r="O84" s="118">
        <v>6.5129999999999999</v>
      </c>
      <c r="P84" s="118">
        <f>O84*H84</f>
        <v>13.026</v>
      </c>
      <c r="Q84" s="118">
        <v>0.08</v>
      </c>
      <c r="R84" s="118">
        <f>Q84*H84</f>
        <v>0.16</v>
      </c>
      <c r="S84" s="118">
        <v>0</v>
      </c>
      <c r="T84" s="119">
        <f>S84*H84</f>
        <v>0</v>
      </c>
      <c r="AR84" s="120" t="s">
        <v>142</v>
      </c>
      <c r="AT84" s="120" t="s">
        <v>138</v>
      </c>
      <c r="AU84" s="120" t="s">
        <v>75</v>
      </c>
      <c r="AY84" s="16" t="s">
        <v>136</v>
      </c>
      <c r="BE84" s="121">
        <f>IF(N84="základní",J84,0)</f>
        <v>0</v>
      </c>
      <c r="BF84" s="121">
        <f>IF(N84="snížená",J84,0)</f>
        <v>0</v>
      </c>
      <c r="BG84" s="121">
        <f>IF(N84="zákl. přenesená",J84,0)</f>
        <v>0</v>
      </c>
      <c r="BH84" s="121">
        <f>IF(N84="sníž. přenesená",J84,0)</f>
        <v>0</v>
      </c>
      <c r="BI84" s="121">
        <f>IF(N84="nulová",J84,0)</f>
        <v>0</v>
      </c>
      <c r="BJ84" s="16" t="s">
        <v>73</v>
      </c>
      <c r="BK84" s="121">
        <f>ROUND(I84*H84,2)</f>
        <v>0</v>
      </c>
      <c r="BL84" s="16" t="s">
        <v>142</v>
      </c>
      <c r="BM84" s="120" t="s">
        <v>632</v>
      </c>
    </row>
    <row r="85" spans="2:65" s="12" customFormat="1">
      <c r="B85" s="125"/>
      <c r="D85" s="126" t="s">
        <v>146</v>
      </c>
      <c r="E85" s="127" t="s">
        <v>33</v>
      </c>
      <c r="F85" s="128" t="s">
        <v>633</v>
      </c>
      <c r="H85" s="127" t="s">
        <v>33</v>
      </c>
      <c r="L85" s="125"/>
      <c r="M85" s="129"/>
      <c r="T85" s="130"/>
      <c r="AT85" s="127" t="s">
        <v>146</v>
      </c>
      <c r="AU85" s="127" t="s">
        <v>75</v>
      </c>
      <c r="AV85" s="12" t="s">
        <v>73</v>
      </c>
      <c r="AW85" s="12" t="s">
        <v>39</v>
      </c>
      <c r="AX85" s="12" t="s">
        <v>65</v>
      </c>
      <c r="AY85" s="127" t="s">
        <v>136</v>
      </c>
    </row>
    <row r="86" spans="2:65" s="13" customFormat="1">
      <c r="B86" s="131"/>
      <c r="D86" s="126" t="s">
        <v>146</v>
      </c>
      <c r="E86" s="132" t="s">
        <v>33</v>
      </c>
      <c r="F86" s="133" t="s">
        <v>634</v>
      </c>
      <c r="H86" s="134">
        <v>2</v>
      </c>
      <c r="L86" s="131"/>
      <c r="M86" s="135"/>
      <c r="T86" s="136"/>
      <c r="AT86" s="132" t="s">
        <v>146</v>
      </c>
      <c r="AU86" s="132" t="s">
        <v>75</v>
      </c>
      <c r="AV86" s="13" t="s">
        <v>75</v>
      </c>
      <c r="AW86" s="13" t="s">
        <v>39</v>
      </c>
      <c r="AX86" s="13" t="s">
        <v>65</v>
      </c>
      <c r="AY86" s="132" t="s">
        <v>136</v>
      </c>
    </row>
    <row r="87" spans="2:65" s="14" customFormat="1">
      <c r="B87" s="137"/>
      <c r="D87" s="126" t="s">
        <v>146</v>
      </c>
      <c r="E87" s="138" t="s">
        <v>33</v>
      </c>
      <c r="F87" s="139" t="s">
        <v>150</v>
      </c>
      <c r="H87" s="140">
        <v>2</v>
      </c>
      <c r="L87" s="137"/>
      <c r="M87" s="141"/>
      <c r="T87" s="142"/>
      <c r="AT87" s="138" t="s">
        <v>146</v>
      </c>
      <c r="AU87" s="138" t="s">
        <v>75</v>
      </c>
      <c r="AV87" s="14" t="s">
        <v>142</v>
      </c>
      <c r="AW87" s="14" t="s">
        <v>39</v>
      </c>
      <c r="AX87" s="14" t="s">
        <v>73</v>
      </c>
      <c r="AY87" s="138" t="s">
        <v>136</v>
      </c>
    </row>
    <row r="88" spans="2:65" s="1" customFormat="1" ht="21.75" customHeight="1">
      <c r="B88" s="29"/>
      <c r="C88" s="110" t="s">
        <v>75</v>
      </c>
      <c r="D88" s="110" t="s">
        <v>138</v>
      </c>
      <c r="E88" s="111" t="s">
        <v>635</v>
      </c>
      <c r="F88" s="112" t="s">
        <v>636</v>
      </c>
      <c r="G88" s="113" t="s">
        <v>384</v>
      </c>
      <c r="H88" s="114">
        <v>1</v>
      </c>
      <c r="I88" s="115"/>
      <c r="J88" s="115">
        <f>ROUND(I88*H88,2)</f>
        <v>0</v>
      </c>
      <c r="K88" s="112" t="s">
        <v>280</v>
      </c>
      <c r="L88" s="29"/>
      <c r="M88" s="116" t="s">
        <v>33</v>
      </c>
      <c r="N88" s="117" t="s">
        <v>49</v>
      </c>
      <c r="O88" s="118">
        <v>6.5129999999999999</v>
      </c>
      <c r="P88" s="118">
        <f>O88*H88</f>
        <v>6.5129999999999999</v>
      </c>
      <c r="Q88" s="118">
        <v>0.4</v>
      </c>
      <c r="R88" s="118">
        <f>Q88*H88</f>
        <v>0.4</v>
      </c>
      <c r="S88" s="118">
        <v>0</v>
      </c>
      <c r="T88" s="119">
        <f>S88*H88</f>
        <v>0</v>
      </c>
      <c r="AR88" s="120" t="s">
        <v>142</v>
      </c>
      <c r="AT88" s="120" t="s">
        <v>138</v>
      </c>
      <c r="AU88" s="120" t="s">
        <v>75</v>
      </c>
      <c r="AY88" s="16" t="s">
        <v>136</v>
      </c>
      <c r="BE88" s="121">
        <f>IF(N88="základní",J88,0)</f>
        <v>0</v>
      </c>
      <c r="BF88" s="121">
        <f>IF(N88="snížená",J88,0)</f>
        <v>0</v>
      </c>
      <c r="BG88" s="121">
        <f>IF(N88="zákl. přenesená",J88,0)</f>
        <v>0</v>
      </c>
      <c r="BH88" s="121">
        <f>IF(N88="sníž. přenesená",J88,0)</f>
        <v>0</v>
      </c>
      <c r="BI88" s="121">
        <f>IF(N88="nulová",J88,0)</f>
        <v>0</v>
      </c>
      <c r="BJ88" s="16" t="s">
        <v>73</v>
      </c>
      <c r="BK88" s="121">
        <f>ROUND(I88*H88,2)</f>
        <v>0</v>
      </c>
      <c r="BL88" s="16" t="s">
        <v>142</v>
      </c>
      <c r="BM88" s="120" t="s">
        <v>637</v>
      </c>
    </row>
    <row r="89" spans="2:65" s="12" customFormat="1">
      <c r="B89" s="125"/>
      <c r="D89" s="126" t="s">
        <v>146</v>
      </c>
      <c r="E89" s="127" t="s">
        <v>33</v>
      </c>
      <c r="F89" s="128" t="s">
        <v>633</v>
      </c>
      <c r="H89" s="127" t="s">
        <v>33</v>
      </c>
      <c r="L89" s="125"/>
      <c r="M89" s="129"/>
      <c r="T89" s="130"/>
      <c r="AT89" s="127" t="s">
        <v>146</v>
      </c>
      <c r="AU89" s="127" t="s">
        <v>75</v>
      </c>
      <c r="AV89" s="12" t="s">
        <v>73</v>
      </c>
      <c r="AW89" s="12" t="s">
        <v>39</v>
      </c>
      <c r="AX89" s="12" t="s">
        <v>65</v>
      </c>
      <c r="AY89" s="127" t="s">
        <v>136</v>
      </c>
    </row>
    <row r="90" spans="2:65" s="13" customFormat="1">
      <c r="B90" s="131"/>
      <c r="D90" s="126" t="s">
        <v>146</v>
      </c>
      <c r="E90" s="132" t="s">
        <v>33</v>
      </c>
      <c r="F90" s="133" t="s">
        <v>638</v>
      </c>
      <c r="H90" s="134">
        <v>1</v>
      </c>
      <c r="L90" s="131"/>
      <c r="M90" s="135"/>
      <c r="T90" s="136"/>
      <c r="AT90" s="132" t="s">
        <v>146</v>
      </c>
      <c r="AU90" s="132" t="s">
        <v>75</v>
      </c>
      <c r="AV90" s="13" t="s">
        <v>75</v>
      </c>
      <c r="AW90" s="13" t="s">
        <v>39</v>
      </c>
      <c r="AX90" s="13" t="s">
        <v>65</v>
      </c>
      <c r="AY90" s="132" t="s">
        <v>136</v>
      </c>
    </row>
    <row r="91" spans="2:65" s="14" customFormat="1">
      <c r="B91" s="137"/>
      <c r="D91" s="126" t="s">
        <v>146</v>
      </c>
      <c r="E91" s="138" t="s">
        <v>33</v>
      </c>
      <c r="F91" s="139" t="s">
        <v>150</v>
      </c>
      <c r="H91" s="140">
        <v>1</v>
      </c>
      <c r="L91" s="137"/>
      <c r="M91" s="152"/>
      <c r="N91" s="153"/>
      <c r="O91" s="153"/>
      <c r="P91" s="153"/>
      <c r="Q91" s="153"/>
      <c r="R91" s="153"/>
      <c r="S91" s="153"/>
      <c r="T91" s="154"/>
      <c r="AT91" s="138" t="s">
        <v>146</v>
      </c>
      <c r="AU91" s="138" t="s">
        <v>75</v>
      </c>
      <c r="AV91" s="14" t="s">
        <v>142</v>
      </c>
      <c r="AW91" s="14" t="s">
        <v>39</v>
      </c>
      <c r="AX91" s="14" t="s">
        <v>73</v>
      </c>
      <c r="AY91" s="138" t="s">
        <v>136</v>
      </c>
    </row>
    <row r="92" spans="2:65" s="1" customFormat="1" ht="7" customHeight="1">
      <c r="B92" s="38"/>
      <c r="C92" s="39"/>
      <c r="D92" s="39"/>
      <c r="E92" s="39"/>
      <c r="F92" s="39"/>
      <c r="G92" s="39"/>
      <c r="H92" s="39"/>
      <c r="I92" s="39"/>
      <c r="J92" s="39"/>
      <c r="K92" s="39"/>
      <c r="L92" s="29"/>
    </row>
  </sheetData>
  <sheetProtection algorithmName="SHA-512" hashValue="C07wq8VTS5I6SwcE5vmdlxXibQljKRLoCB4o5zgz53CE8jJZPb+rUgFnPvqXojP0PwZNRdIkvawPocXqzweN4w==" saltValue="T+Sut9SL9fRwou4mw/CFpw==" spinCount="100000" sheet="1" objects="1" scenarios="1"/>
  <protectedRanges>
    <protectedRange sqref="I88 I84" name="Oblast1"/>
  </protectedRanges>
  <autoFilter ref="C80:K91" xr:uid="{00000000-0009-0000-0000-000004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47"/>
  <sheetViews>
    <sheetView showGridLines="0" workbookViewId="0">
      <selection activeCell="H23" sqref="H22:H23"/>
    </sheetView>
  </sheetViews>
  <sheetFormatPr defaultRowHeight="10"/>
  <cols>
    <col min="1" max="1" width="8.33203125" customWidth="1"/>
    <col min="2" max="2" width="1.109375" customWidth="1"/>
    <col min="3" max="3" width="4.109375" customWidth="1"/>
    <col min="4" max="4" width="4.33203125" customWidth="1"/>
    <col min="5" max="5" width="17.109375" customWidth="1"/>
    <col min="6" max="6" width="10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330"/>
      <c r="M2" s="330"/>
      <c r="N2" s="330"/>
      <c r="O2" s="330"/>
      <c r="P2" s="330"/>
      <c r="Q2" s="330"/>
      <c r="R2" s="330"/>
      <c r="S2" s="330"/>
      <c r="T2" s="330"/>
      <c r="U2" s="330"/>
      <c r="V2" s="330"/>
      <c r="AT2" s="16" t="s">
        <v>81</v>
      </c>
    </row>
    <row r="3" spans="2:46" ht="7" customHeight="1">
      <c r="B3" s="17"/>
      <c r="C3" s="18"/>
      <c r="D3" s="18"/>
      <c r="E3" s="18"/>
      <c r="F3" s="18"/>
      <c r="G3" s="18"/>
      <c r="H3" s="18"/>
      <c r="I3" s="18"/>
      <c r="J3" s="18"/>
      <c r="K3" s="18"/>
      <c r="L3" s="19"/>
      <c r="AT3" s="16" t="s">
        <v>75</v>
      </c>
    </row>
    <row r="4" spans="2:46" ht="25" customHeight="1">
      <c r="B4" s="19"/>
      <c r="D4" s="20" t="s">
        <v>94</v>
      </c>
      <c r="L4" s="19"/>
      <c r="M4" s="69" t="s">
        <v>10</v>
      </c>
      <c r="AT4" s="16" t="s">
        <v>4</v>
      </c>
    </row>
    <row r="5" spans="2:46" ht="7" customHeight="1">
      <c r="B5" s="19"/>
      <c r="L5" s="19"/>
    </row>
    <row r="6" spans="2:46" ht="12" customHeight="1">
      <c r="B6" s="19"/>
      <c r="D6" s="25" t="s">
        <v>14</v>
      </c>
      <c r="L6" s="19"/>
    </row>
    <row r="7" spans="2:46" ht="16.5" customHeight="1">
      <c r="B7" s="19"/>
      <c r="E7" s="348" t="str">
        <f>'Rekapitulace stavby'!K6</f>
        <v>Revitalizace Koupaliště Lhotka - Kalové hospodářství a Bioodpad</v>
      </c>
      <c r="F7" s="349"/>
      <c r="G7" s="349"/>
      <c r="H7" s="349"/>
      <c r="L7" s="19"/>
    </row>
    <row r="8" spans="2:46" s="1" customFormat="1" ht="12" customHeight="1">
      <c r="B8" s="29"/>
      <c r="D8" s="25" t="s">
        <v>102</v>
      </c>
      <c r="L8" s="29"/>
    </row>
    <row r="9" spans="2:46" s="1" customFormat="1" ht="16.5" customHeight="1">
      <c r="B9" s="29"/>
      <c r="E9" s="309" t="s">
        <v>639</v>
      </c>
      <c r="F9" s="347"/>
      <c r="G9" s="347"/>
      <c r="H9" s="347"/>
      <c r="L9" s="29"/>
    </row>
    <row r="10" spans="2:46" s="1" customFormat="1">
      <c r="B10" s="29"/>
      <c r="L10" s="29"/>
    </row>
    <row r="11" spans="2:46" s="1" customFormat="1" ht="12" customHeight="1">
      <c r="B11" s="29"/>
      <c r="D11" s="25" t="s">
        <v>15</v>
      </c>
      <c r="F11" s="23" t="s">
        <v>33</v>
      </c>
      <c r="I11" s="25" t="s">
        <v>17</v>
      </c>
      <c r="J11" s="23" t="s">
        <v>33</v>
      </c>
      <c r="L11" s="29"/>
    </row>
    <row r="12" spans="2:46" s="1" customFormat="1" ht="12" customHeight="1">
      <c r="B12" s="29"/>
      <c r="D12" s="25" t="s">
        <v>19</v>
      </c>
      <c r="F12" s="23" t="s">
        <v>20</v>
      </c>
      <c r="I12" s="25" t="s">
        <v>21</v>
      </c>
      <c r="J12" s="46"/>
      <c r="L12" s="29"/>
    </row>
    <row r="13" spans="2:46" s="1" customFormat="1" ht="10.75" customHeight="1">
      <c r="B13" s="29"/>
      <c r="L13" s="29"/>
    </row>
    <row r="14" spans="2:46" s="1" customFormat="1" ht="12" customHeight="1">
      <c r="B14" s="29"/>
      <c r="D14" s="25" t="s">
        <v>26</v>
      </c>
      <c r="I14" s="25" t="s">
        <v>27</v>
      </c>
      <c r="J14" s="23" t="s">
        <v>28</v>
      </c>
      <c r="L14" s="29"/>
    </row>
    <row r="15" spans="2:46" s="1" customFormat="1" ht="18" customHeight="1">
      <c r="B15" s="29"/>
      <c r="E15" s="23" t="s">
        <v>29</v>
      </c>
      <c r="I15" s="25" t="s">
        <v>30</v>
      </c>
      <c r="J15" s="23" t="s">
        <v>31</v>
      </c>
      <c r="L15" s="29"/>
    </row>
    <row r="16" spans="2:46" s="1" customFormat="1" ht="7" customHeight="1">
      <c r="B16" s="29"/>
      <c r="L16" s="29"/>
    </row>
    <row r="17" spans="2:12" s="1" customFormat="1" ht="12" customHeight="1">
      <c r="B17" s="29"/>
      <c r="D17" s="25" t="s">
        <v>32</v>
      </c>
      <c r="I17" s="25" t="s">
        <v>27</v>
      </c>
      <c r="J17" s="23" t="str">
        <f>'Rekapitulace stavby'!AN13</f>
        <v/>
      </c>
      <c r="L17" s="29"/>
    </row>
    <row r="18" spans="2:12" s="1" customFormat="1" ht="18" customHeight="1">
      <c r="B18" s="29"/>
      <c r="E18" s="329" t="str">
        <f>'Rekapitulace stavby'!E14</f>
        <v xml:space="preserve"> </v>
      </c>
      <c r="F18" s="329"/>
      <c r="G18" s="329"/>
      <c r="H18" s="329"/>
      <c r="I18" s="25" t="s">
        <v>30</v>
      </c>
      <c r="J18" s="23" t="str">
        <f>'Rekapitulace stavby'!AN14</f>
        <v/>
      </c>
      <c r="L18" s="29"/>
    </row>
    <row r="19" spans="2:12" s="1" customFormat="1" ht="7" customHeight="1">
      <c r="B19" s="29"/>
      <c r="L19" s="29"/>
    </row>
    <row r="20" spans="2:12" s="1" customFormat="1" ht="12" customHeight="1">
      <c r="B20" s="29"/>
      <c r="D20" s="25" t="s">
        <v>35</v>
      </c>
      <c r="I20" s="25" t="s">
        <v>27</v>
      </c>
      <c r="J20" s="23" t="s">
        <v>36</v>
      </c>
      <c r="L20" s="29"/>
    </row>
    <row r="21" spans="2:12" s="1" customFormat="1" ht="18" customHeight="1">
      <c r="B21" s="29"/>
      <c r="E21" s="23" t="s">
        <v>37</v>
      </c>
      <c r="I21" s="25" t="s">
        <v>30</v>
      </c>
      <c r="J21" s="23" t="s">
        <v>38</v>
      </c>
      <c r="L21" s="29"/>
    </row>
    <row r="22" spans="2:12" s="1" customFormat="1" ht="7" customHeight="1">
      <c r="B22" s="29"/>
      <c r="L22" s="29"/>
    </row>
    <row r="23" spans="2:12" s="1" customFormat="1" ht="12" customHeight="1">
      <c r="B23" s="29"/>
      <c r="D23" s="25" t="s">
        <v>40</v>
      </c>
      <c r="I23" s="25" t="s">
        <v>27</v>
      </c>
      <c r="J23" s="23" t="s">
        <v>33</v>
      </c>
      <c r="L23" s="29"/>
    </row>
    <row r="24" spans="2:12" s="1" customFormat="1" ht="18" customHeight="1">
      <c r="B24" s="29"/>
      <c r="E24" s="23" t="s">
        <v>41</v>
      </c>
      <c r="I24" s="25" t="s">
        <v>30</v>
      </c>
      <c r="J24" s="23" t="s">
        <v>33</v>
      </c>
      <c r="L24" s="29"/>
    </row>
    <row r="25" spans="2:12" s="1" customFormat="1" ht="7" customHeight="1">
      <c r="B25" s="29"/>
      <c r="L25" s="29"/>
    </row>
    <row r="26" spans="2:12" s="1" customFormat="1" ht="12" customHeight="1">
      <c r="B26" s="29"/>
      <c r="D26" s="25" t="s">
        <v>42</v>
      </c>
      <c r="L26" s="29"/>
    </row>
    <row r="27" spans="2:12" s="7" customFormat="1" ht="47.25" customHeight="1">
      <c r="B27" s="70"/>
      <c r="E27" s="332" t="s">
        <v>43</v>
      </c>
      <c r="F27" s="332"/>
      <c r="G27" s="332"/>
      <c r="H27" s="332"/>
      <c r="L27" s="70"/>
    </row>
    <row r="28" spans="2:12" s="1" customFormat="1" ht="7" customHeight="1">
      <c r="B28" s="29"/>
      <c r="L28" s="29"/>
    </row>
    <row r="29" spans="2:12" s="1" customFormat="1" ht="7" customHeight="1">
      <c r="B29" s="29"/>
      <c r="D29" s="47"/>
      <c r="E29" s="47"/>
      <c r="F29" s="47"/>
      <c r="G29" s="47"/>
      <c r="H29" s="47"/>
      <c r="I29" s="47"/>
      <c r="J29" s="47"/>
      <c r="K29" s="47"/>
      <c r="L29" s="29"/>
    </row>
    <row r="30" spans="2:12" s="1" customFormat="1" ht="25.4" customHeight="1">
      <c r="B30" s="29"/>
      <c r="D30" s="71" t="s">
        <v>44</v>
      </c>
      <c r="J30" s="59">
        <f>ROUND(J84, 2)</f>
        <v>0</v>
      </c>
      <c r="L30" s="29"/>
    </row>
    <row r="31" spans="2:12" s="1" customFormat="1" ht="7" customHeight="1">
      <c r="B31" s="29"/>
      <c r="D31" s="47"/>
      <c r="E31" s="47"/>
      <c r="F31" s="47"/>
      <c r="G31" s="47"/>
      <c r="H31" s="47"/>
      <c r="I31" s="47"/>
      <c r="J31" s="47"/>
      <c r="K31" s="47"/>
      <c r="L31" s="29"/>
    </row>
    <row r="32" spans="2:12" s="1" customFormat="1" ht="14.5" customHeight="1">
      <c r="B32" s="29"/>
      <c r="F32" s="32" t="s">
        <v>46</v>
      </c>
      <c r="I32" s="32" t="s">
        <v>45</v>
      </c>
      <c r="J32" s="32" t="s">
        <v>47</v>
      </c>
      <c r="L32" s="29"/>
    </row>
    <row r="33" spans="2:12" s="1" customFormat="1" ht="14.5" customHeight="1">
      <c r="B33" s="29"/>
      <c r="D33" s="48" t="s">
        <v>48</v>
      </c>
      <c r="E33" s="25" t="s">
        <v>49</v>
      </c>
      <c r="F33" s="72">
        <f>ROUND((SUM(BE84:BE146)),  2)</f>
        <v>0</v>
      </c>
      <c r="I33" s="73">
        <v>0.21</v>
      </c>
      <c r="J33" s="72">
        <f>ROUND(((SUM(BE84:BE146))*I33),  2)</f>
        <v>0</v>
      </c>
      <c r="L33" s="29"/>
    </row>
    <row r="34" spans="2:12" s="1" customFormat="1" ht="14.5" customHeight="1">
      <c r="B34" s="29"/>
      <c r="E34" s="25" t="s">
        <v>50</v>
      </c>
      <c r="F34" s="72">
        <f>ROUND((SUM(BF84:BF146)),  2)</f>
        <v>0</v>
      </c>
      <c r="I34" s="73">
        <v>0.12</v>
      </c>
      <c r="J34" s="72">
        <f>ROUND(((SUM(BF84:BF146))*I34),  2)</f>
        <v>0</v>
      </c>
      <c r="L34" s="29"/>
    </row>
    <row r="35" spans="2:12" s="1" customFormat="1" ht="14.5" hidden="1" customHeight="1">
      <c r="B35" s="29"/>
      <c r="E35" s="25" t="s">
        <v>51</v>
      </c>
      <c r="F35" s="72">
        <f>ROUND((SUM(BG84:BG146)),  2)</f>
        <v>0</v>
      </c>
      <c r="I35" s="73">
        <v>0.21</v>
      </c>
      <c r="J35" s="72">
        <f>0</f>
        <v>0</v>
      </c>
      <c r="L35" s="29"/>
    </row>
    <row r="36" spans="2:12" s="1" customFormat="1" ht="14.5" hidden="1" customHeight="1">
      <c r="B36" s="29"/>
      <c r="E36" s="25" t="s">
        <v>52</v>
      </c>
      <c r="F36" s="72">
        <f>ROUND((SUM(BH84:BH146)),  2)</f>
        <v>0</v>
      </c>
      <c r="I36" s="73">
        <v>0.12</v>
      </c>
      <c r="J36" s="72">
        <f>0</f>
        <v>0</v>
      </c>
      <c r="L36" s="29"/>
    </row>
    <row r="37" spans="2:12" s="1" customFormat="1" ht="14.5" hidden="1" customHeight="1">
      <c r="B37" s="29"/>
      <c r="E37" s="25" t="s">
        <v>53</v>
      </c>
      <c r="F37" s="72">
        <f>ROUND((SUM(BI84:BI146)),  2)</f>
        <v>0</v>
      </c>
      <c r="I37" s="73">
        <v>0</v>
      </c>
      <c r="J37" s="72">
        <f>0</f>
        <v>0</v>
      </c>
      <c r="L37" s="29"/>
    </row>
    <row r="38" spans="2:12" s="1" customFormat="1" ht="7" customHeight="1">
      <c r="B38" s="29"/>
      <c r="L38" s="29"/>
    </row>
    <row r="39" spans="2:12" s="1" customFormat="1" ht="25.4" customHeight="1">
      <c r="B39" s="29"/>
      <c r="C39" s="74"/>
      <c r="D39" s="75" t="s">
        <v>54</v>
      </c>
      <c r="E39" s="50"/>
      <c r="F39" s="50"/>
      <c r="G39" s="76" t="s">
        <v>55</v>
      </c>
      <c r="H39" s="77" t="s">
        <v>56</v>
      </c>
      <c r="I39" s="50"/>
      <c r="J39" s="78">
        <f>SUM(J30:J37)</f>
        <v>0</v>
      </c>
      <c r="K39" s="79"/>
      <c r="L39" s="29"/>
    </row>
    <row r="40" spans="2:12" s="1" customFormat="1" ht="14.5" customHeight="1">
      <c r="B40" s="38"/>
      <c r="C40" s="39"/>
      <c r="D40" s="39"/>
      <c r="E40" s="39"/>
      <c r="F40" s="39"/>
      <c r="G40" s="39"/>
      <c r="H40" s="39"/>
      <c r="I40" s="39"/>
      <c r="J40" s="39"/>
      <c r="K40" s="39"/>
      <c r="L40" s="29"/>
    </row>
    <row r="44" spans="2:12" s="1" customFormat="1" ht="7" customHeight="1">
      <c r="B44" s="40"/>
      <c r="C44" s="41"/>
      <c r="D44" s="41"/>
      <c r="E44" s="41"/>
      <c r="F44" s="41"/>
      <c r="G44" s="41"/>
      <c r="H44" s="41"/>
      <c r="I44" s="41"/>
      <c r="J44" s="41"/>
      <c r="K44" s="41"/>
      <c r="L44" s="29"/>
    </row>
    <row r="45" spans="2:12" s="1" customFormat="1" ht="25" customHeight="1">
      <c r="B45" s="29"/>
      <c r="C45" s="20" t="s">
        <v>104</v>
      </c>
      <c r="L45" s="29"/>
    </row>
    <row r="46" spans="2:12" s="1" customFormat="1" ht="7" customHeight="1">
      <c r="B46" s="29"/>
      <c r="L46" s="29"/>
    </row>
    <row r="47" spans="2:12" s="1" customFormat="1" ht="12" customHeight="1">
      <c r="B47" s="29"/>
      <c r="C47" s="25" t="s">
        <v>14</v>
      </c>
      <c r="L47" s="29"/>
    </row>
    <row r="48" spans="2:12" s="1" customFormat="1" ht="16.5" customHeight="1">
      <c r="B48" s="29"/>
      <c r="E48" s="348" t="str">
        <f>E7</f>
        <v>Revitalizace Koupaliště Lhotka - Kalové hospodářství a Bioodpad</v>
      </c>
      <c r="F48" s="349"/>
      <c r="G48" s="349"/>
      <c r="H48" s="349"/>
      <c r="L48" s="29"/>
    </row>
    <row r="49" spans="2:47" s="1" customFormat="1" ht="12" customHeight="1">
      <c r="B49" s="29"/>
      <c r="C49" s="25" t="s">
        <v>102</v>
      </c>
      <c r="L49" s="29"/>
    </row>
    <row r="50" spans="2:47" s="1" customFormat="1" ht="16.5" customHeight="1">
      <c r="B50" s="29"/>
      <c r="E50" s="309" t="str">
        <f>E9</f>
        <v>SO 05 - Zpevněné plochy a terénní úpravy</v>
      </c>
      <c r="F50" s="347"/>
      <c r="G50" s="347"/>
      <c r="H50" s="347"/>
      <c r="L50" s="29"/>
    </row>
    <row r="51" spans="2:47" s="1" customFormat="1" ht="7" customHeight="1">
      <c r="B51" s="29"/>
      <c r="L51" s="29"/>
    </row>
    <row r="52" spans="2:47" s="1" customFormat="1" ht="12" customHeight="1">
      <c r="B52" s="29"/>
      <c r="C52" s="25" t="s">
        <v>19</v>
      </c>
      <c r="F52" s="23" t="str">
        <f>F12</f>
        <v>Koupaliště Lhotka</v>
      </c>
      <c r="I52" s="25" t="s">
        <v>21</v>
      </c>
      <c r="J52" s="46"/>
      <c r="L52" s="29"/>
    </row>
    <row r="53" spans="2:47" s="1" customFormat="1" ht="7" customHeight="1">
      <c r="B53" s="29"/>
      <c r="L53" s="29"/>
    </row>
    <row r="54" spans="2:47" s="1" customFormat="1" ht="15.25" customHeight="1">
      <c r="B54" s="29"/>
      <c r="C54" s="25" t="s">
        <v>26</v>
      </c>
      <c r="F54" s="23" t="str">
        <f>E15</f>
        <v xml:space="preserve">Městská část Praha 4 </v>
      </c>
      <c r="I54" s="25" t="s">
        <v>35</v>
      </c>
      <c r="J54" s="27" t="str">
        <f>E21</f>
        <v>Sweco, a.s.</v>
      </c>
      <c r="L54" s="29"/>
    </row>
    <row r="55" spans="2:47" s="1" customFormat="1" ht="15.25" customHeight="1">
      <c r="B55" s="29"/>
      <c r="C55" s="25" t="s">
        <v>32</v>
      </c>
      <c r="F55" s="23" t="str">
        <f>IF(E18="","",E18)</f>
        <v xml:space="preserve"> </v>
      </c>
      <c r="I55" s="25" t="s">
        <v>40</v>
      </c>
      <c r="J55" s="27" t="str">
        <f>E24</f>
        <v>Prejza, Mayerová</v>
      </c>
      <c r="L55" s="29"/>
    </row>
    <row r="56" spans="2:47" s="1" customFormat="1" ht="10.4" customHeight="1">
      <c r="B56" s="29"/>
      <c r="L56" s="29"/>
    </row>
    <row r="57" spans="2:47" s="1" customFormat="1" ht="29.25" customHeight="1">
      <c r="B57" s="29"/>
      <c r="C57" s="80" t="s">
        <v>105</v>
      </c>
      <c r="D57" s="74"/>
      <c r="E57" s="74"/>
      <c r="F57" s="74"/>
      <c r="G57" s="74"/>
      <c r="H57" s="74"/>
      <c r="I57" s="74"/>
      <c r="J57" s="81" t="s">
        <v>106</v>
      </c>
      <c r="K57" s="74"/>
      <c r="L57" s="29"/>
    </row>
    <row r="58" spans="2:47" s="1" customFormat="1" ht="10.4" customHeight="1">
      <c r="B58" s="29"/>
      <c r="L58" s="29"/>
    </row>
    <row r="59" spans="2:47" s="1" customFormat="1" ht="22.75" customHeight="1">
      <c r="B59" s="29"/>
      <c r="C59" s="82" t="s">
        <v>63</v>
      </c>
      <c r="J59" s="59">
        <f>J84</f>
        <v>0</v>
      </c>
      <c r="L59" s="29"/>
      <c r="AU59" s="16" t="s">
        <v>107</v>
      </c>
    </row>
    <row r="60" spans="2:47" s="8" customFormat="1" ht="25" customHeight="1">
      <c r="B60" s="83"/>
      <c r="D60" s="84" t="s">
        <v>108</v>
      </c>
      <c r="E60" s="85"/>
      <c r="F60" s="85"/>
      <c r="G60" s="85"/>
      <c r="H60" s="85"/>
      <c r="I60" s="85"/>
      <c r="J60" s="86">
        <f>J85</f>
        <v>0</v>
      </c>
      <c r="L60" s="83"/>
    </row>
    <row r="61" spans="2:47" s="9" customFormat="1" ht="19.899999999999999" customHeight="1">
      <c r="B61" s="87"/>
      <c r="D61" s="88" t="s">
        <v>109</v>
      </c>
      <c r="E61" s="89"/>
      <c r="F61" s="89"/>
      <c r="G61" s="89"/>
      <c r="H61" s="89"/>
      <c r="I61" s="89"/>
      <c r="J61" s="90">
        <f>J86</f>
        <v>0</v>
      </c>
      <c r="L61" s="87"/>
    </row>
    <row r="62" spans="2:47" s="9" customFormat="1" ht="19.899999999999999" customHeight="1">
      <c r="B62" s="87"/>
      <c r="D62" s="88" t="s">
        <v>111</v>
      </c>
      <c r="E62" s="89"/>
      <c r="F62" s="89"/>
      <c r="G62" s="89"/>
      <c r="H62" s="89"/>
      <c r="I62" s="89"/>
      <c r="J62" s="90">
        <f>J94</f>
        <v>0</v>
      </c>
      <c r="L62" s="87"/>
    </row>
    <row r="63" spans="2:47" s="9" customFormat="1" ht="19.899999999999999" customHeight="1">
      <c r="B63" s="87"/>
      <c r="D63" s="88" t="s">
        <v>112</v>
      </c>
      <c r="E63" s="89"/>
      <c r="F63" s="89"/>
      <c r="G63" s="89"/>
      <c r="H63" s="89"/>
      <c r="I63" s="89"/>
      <c r="J63" s="90">
        <f>J105</f>
        <v>0</v>
      </c>
      <c r="L63" s="87"/>
    </row>
    <row r="64" spans="2:47" s="9" customFormat="1" ht="19.899999999999999" customHeight="1">
      <c r="B64" s="87"/>
      <c r="D64" s="88" t="s">
        <v>640</v>
      </c>
      <c r="E64" s="89"/>
      <c r="F64" s="89"/>
      <c r="G64" s="89"/>
      <c r="H64" s="89"/>
      <c r="I64" s="89"/>
      <c r="J64" s="90">
        <f>J111</f>
        <v>0</v>
      </c>
      <c r="L64" s="87"/>
    </row>
    <row r="65" spans="2:12" s="1" customFormat="1" ht="21.75" customHeight="1">
      <c r="B65" s="29"/>
      <c r="L65" s="29"/>
    </row>
    <row r="66" spans="2:12" s="1" customFormat="1" ht="7" customHeight="1">
      <c r="B66" s="38"/>
      <c r="C66" s="39"/>
      <c r="D66" s="39"/>
      <c r="E66" s="39"/>
      <c r="F66" s="39"/>
      <c r="G66" s="39"/>
      <c r="H66" s="39"/>
      <c r="I66" s="39"/>
      <c r="J66" s="39"/>
      <c r="K66" s="39"/>
      <c r="L66" s="29"/>
    </row>
    <row r="70" spans="2:12" s="1" customFormat="1" ht="7" customHeight="1">
      <c r="B70" s="40"/>
      <c r="C70" s="41"/>
      <c r="D70" s="41"/>
      <c r="E70" s="41"/>
      <c r="F70" s="41"/>
      <c r="G70" s="41"/>
      <c r="H70" s="41"/>
      <c r="I70" s="41"/>
      <c r="J70" s="41"/>
      <c r="K70" s="41"/>
      <c r="L70" s="29"/>
    </row>
    <row r="71" spans="2:12" s="1" customFormat="1" ht="25" customHeight="1">
      <c r="B71" s="29"/>
      <c r="C71" s="20" t="s">
        <v>121</v>
      </c>
      <c r="L71" s="29"/>
    </row>
    <row r="72" spans="2:12" s="1" customFormat="1" ht="7" customHeight="1">
      <c r="B72" s="29"/>
      <c r="L72" s="29"/>
    </row>
    <row r="73" spans="2:12" s="1" customFormat="1" ht="12" customHeight="1">
      <c r="B73" s="29"/>
      <c r="C73" s="25" t="s">
        <v>14</v>
      </c>
      <c r="L73" s="29"/>
    </row>
    <row r="74" spans="2:12" s="1" customFormat="1" ht="16.5" customHeight="1">
      <c r="B74" s="29"/>
      <c r="E74" s="348" t="str">
        <f>E7</f>
        <v>Revitalizace Koupaliště Lhotka - Kalové hospodářství a Bioodpad</v>
      </c>
      <c r="F74" s="349"/>
      <c r="G74" s="349"/>
      <c r="H74" s="349"/>
      <c r="L74" s="29"/>
    </row>
    <row r="75" spans="2:12" s="1" customFormat="1" ht="12" customHeight="1">
      <c r="B75" s="29"/>
      <c r="C75" s="25" t="s">
        <v>102</v>
      </c>
      <c r="L75" s="29"/>
    </row>
    <row r="76" spans="2:12" s="1" customFormat="1" ht="16.5" customHeight="1">
      <c r="B76" s="29"/>
      <c r="E76" s="309" t="str">
        <f>E9</f>
        <v>SO 05 - Zpevněné plochy a terénní úpravy</v>
      </c>
      <c r="F76" s="347"/>
      <c r="G76" s="347"/>
      <c r="H76" s="347"/>
      <c r="L76" s="29"/>
    </row>
    <row r="77" spans="2:12" s="1" customFormat="1" ht="7" customHeight="1">
      <c r="B77" s="29"/>
      <c r="L77" s="29"/>
    </row>
    <row r="78" spans="2:12" s="1" customFormat="1" ht="12" customHeight="1">
      <c r="B78" s="29"/>
      <c r="C78" s="25" t="s">
        <v>19</v>
      </c>
      <c r="F78" s="23" t="str">
        <f>F12</f>
        <v>Koupaliště Lhotka</v>
      </c>
      <c r="I78" s="25" t="s">
        <v>21</v>
      </c>
      <c r="J78" s="46"/>
      <c r="L78" s="29"/>
    </row>
    <row r="79" spans="2:12" s="1" customFormat="1" ht="7" customHeight="1">
      <c r="B79" s="29"/>
      <c r="L79" s="29"/>
    </row>
    <row r="80" spans="2:12" s="1" customFormat="1" ht="15.25" customHeight="1">
      <c r="B80" s="29"/>
      <c r="C80" s="25" t="s">
        <v>26</v>
      </c>
      <c r="F80" s="23" t="str">
        <f>E15</f>
        <v xml:space="preserve">Městská část Praha 4 </v>
      </c>
      <c r="I80" s="25" t="s">
        <v>35</v>
      </c>
      <c r="J80" s="27" t="str">
        <f>E21</f>
        <v>Sweco, a.s.</v>
      </c>
      <c r="L80" s="29"/>
    </row>
    <row r="81" spans="2:65" s="1" customFormat="1" ht="15.25" customHeight="1">
      <c r="B81" s="29"/>
      <c r="C81" s="25" t="s">
        <v>32</v>
      </c>
      <c r="F81" s="23" t="str">
        <f>IF(E18="","",E18)</f>
        <v xml:space="preserve"> </v>
      </c>
      <c r="I81" s="25" t="s">
        <v>40</v>
      </c>
      <c r="J81" s="27" t="str">
        <f>E24</f>
        <v>Prejza, Mayerová</v>
      </c>
      <c r="L81" s="29"/>
    </row>
    <row r="82" spans="2:65" s="1" customFormat="1" ht="10.4" customHeight="1">
      <c r="B82" s="29"/>
      <c r="L82" s="29"/>
    </row>
    <row r="83" spans="2:65" s="10" customFormat="1" ht="29.25" customHeight="1">
      <c r="B83" s="91"/>
      <c r="C83" s="92" t="s">
        <v>122</v>
      </c>
      <c r="D83" s="93" t="s">
        <v>62</v>
      </c>
      <c r="E83" s="93" t="s">
        <v>58</v>
      </c>
      <c r="F83" s="93" t="s">
        <v>59</v>
      </c>
      <c r="G83" s="93" t="s">
        <v>123</v>
      </c>
      <c r="H83" s="93" t="s">
        <v>124</v>
      </c>
      <c r="I83" s="93" t="s">
        <v>125</v>
      </c>
      <c r="J83" s="93" t="s">
        <v>106</v>
      </c>
      <c r="K83" s="94" t="s">
        <v>126</v>
      </c>
      <c r="L83" s="91"/>
      <c r="M83" s="52" t="s">
        <v>33</v>
      </c>
      <c r="N83" s="53" t="s">
        <v>48</v>
      </c>
      <c r="O83" s="53" t="s">
        <v>127</v>
      </c>
      <c r="P83" s="53" t="s">
        <v>128</v>
      </c>
      <c r="Q83" s="53" t="s">
        <v>129</v>
      </c>
      <c r="R83" s="53" t="s">
        <v>130</v>
      </c>
      <c r="S83" s="53" t="s">
        <v>131</v>
      </c>
      <c r="T83" s="54" t="s">
        <v>132</v>
      </c>
    </row>
    <row r="84" spans="2:65" s="1" customFormat="1" ht="22.75" customHeight="1">
      <c r="B84" s="29"/>
      <c r="C84" s="57" t="s">
        <v>133</v>
      </c>
      <c r="J84" s="95">
        <f>BK84</f>
        <v>0</v>
      </c>
      <c r="L84" s="29"/>
      <c r="M84" s="55"/>
      <c r="N84" s="47"/>
      <c r="O84" s="47"/>
      <c r="P84" s="96">
        <f>P85</f>
        <v>445.29827999999998</v>
      </c>
      <c r="Q84" s="47"/>
      <c r="R84" s="96">
        <f>R85</f>
        <v>55.532801000000006</v>
      </c>
      <c r="S84" s="47"/>
      <c r="T84" s="97">
        <f>T85</f>
        <v>0</v>
      </c>
      <c r="AT84" s="16" t="s">
        <v>64</v>
      </c>
      <c r="AU84" s="16" t="s">
        <v>107</v>
      </c>
      <c r="BK84" s="98">
        <f>BK85</f>
        <v>0</v>
      </c>
    </row>
    <row r="85" spans="2:65" s="11" customFormat="1" ht="25.9" customHeight="1">
      <c r="B85" s="99"/>
      <c r="D85" s="100" t="s">
        <v>64</v>
      </c>
      <c r="E85" s="101" t="s">
        <v>134</v>
      </c>
      <c r="F85" s="101" t="s">
        <v>135</v>
      </c>
      <c r="J85" s="102">
        <f>BK85</f>
        <v>0</v>
      </c>
      <c r="L85" s="99"/>
      <c r="M85" s="103"/>
      <c r="P85" s="104">
        <f>P86+P94+P105+P111</f>
        <v>445.29827999999998</v>
      </c>
      <c r="R85" s="104">
        <f>R86+R94+R105+R111</f>
        <v>55.532801000000006</v>
      </c>
      <c r="T85" s="105">
        <f>T86+T94+T105+T111</f>
        <v>0</v>
      </c>
      <c r="AR85" s="100" t="s">
        <v>73</v>
      </c>
      <c r="AT85" s="106" t="s">
        <v>64</v>
      </c>
      <c r="AU85" s="106" t="s">
        <v>65</v>
      </c>
      <c r="AY85" s="100" t="s">
        <v>136</v>
      </c>
      <c r="BK85" s="107">
        <f>BK86+BK94+BK105+BK111</f>
        <v>0</v>
      </c>
    </row>
    <row r="86" spans="2:65" s="11" customFormat="1" ht="22.75" customHeight="1">
      <c r="B86" s="99"/>
      <c r="D86" s="100" t="s">
        <v>64</v>
      </c>
      <c r="E86" s="108" t="s">
        <v>73</v>
      </c>
      <c r="F86" s="108" t="s">
        <v>137</v>
      </c>
      <c r="J86" s="109">
        <f>BK86</f>
        <v>0</v>
      </c>
      <c r="L86" s="99"/>
      <c r="M86" s="103"/>
      <c r="P86" s="104">
        <f>SUM(P87:P93)</f>
        <v>286.2</v>
      </c>
      <c r="R86" s="104">
        <f>SUM(R87:R93)</f>
        <v>28.458000000000002</v>
      </c>
      <c r="T86" s="105">
        <f>SUM(T87:T93)</f>
        <v>0</v>
      </c>
      <c r="AR86" s="100" t="s">
        <v>73</v>
      </c>
      <c r="AT86" s="106" t="s">
        <v>64</v>
      </c>
      <c r="AU86" s="106" t="s">
        <v>73</v>
      </c>
      <c r="AY86" s="100" t="s">
        <v>136</v>
      </c>
      <c r="BK86" s="107">
        <f>SUM(BK87:BK93)</f>
        <v>0</v>
      </c>
    </row>
    <row r="87" spans="2:65" s="1" customFormat="1" ht="24.25" customHeight="1">
      <c r="B87" s="29"/>
      <c r="C87" s="110" t="s">
        <v>73</v>
      </c>
      <c r="D87" s="110" t="s">
        <v>138</v>
      </c>
      <c r="E87" s="111" t="s">
        <v>623</v>
      </c>
      <c r="F87" s="112" t="s">
        <v>624</v>
      </c>
      <c r="G87" s="113" t="s">
        <v>89</v>
      </c>
      <c r="H87" s="114">
        <v>1350</v>
      </c>
      <c r="I87" s="115"/>
      <c r="J87" s="115">
        <f>ROUND(I87*H87,2)</f>
        <v>0</v>
      </c>
      <c r="K87" s="112" t="s">
        <v>141</v>
      </c>
      <c r="L87" s="29"/>
      <c r="M87" s="116" t="s">
        <v>33</v>
      </c>
      <c r="N87" s="117" t="s">
        <v>49</v>
      </c>
      <c r="O87" s="118">
        <v>0.21199999999999999</v>
      </c>
      <c r="P87" s="118">
        <f>O87*H87</f>
        <v>286.2</v>
      </c>
      <c r="Q87" s="118">
        <v>8.0000000000000007E-5</v>
      </c>
      <c r="R87" s="118">
        <f>Q87*H87</f>
        <v>0.10800000000000001</v>
      </c>
      <c r="S87" s="118">
        <v>0</v>
      </c>
      <c r="T87" s="119">
        <f>S87*H87</f>
        <v>0</v>
      </c>
      <c r="AR87" s="120" t="s">
        <v>142</v>
      </c>
      <c r="AT87" s="120" t="s">
        <v>138</v>
      </c>
      <c r="AU87" s="120" t="s">
        <v>75</v>
      </c>
      <c r="AY87" s="16" t="s">
        <v>136</v>
      </c>
      <c r="BE87" s="121">
        <f>IF(N87="základní",J87,0)</f>
        <v>0</v>
      </c>
      <c r="BF87" s="121">
        <f>IF(N87="snížená",J87,0)</f>
        <v>0</v>
      </c>
      <c r="BG87" s="121">
        <f>IF(N87="zákl. přenesená",J87,0)</f>
        <v>0</v>
      </c>
      <c r="BH87" s="121">
        <f>IF(N87="sníž. přenesená",J87,0)</f>
        <v>0</v>
      </c>
      <c r="BI87" s="121">
        <f>IF(N87="nulová",J87,0)</f>
        <v>0</v>
      </c>
      <c r="BJ87" s="16" t="s">
        <v>73</v>
      </c>
      <c r="BK87" s="121">
        <f>ROUND(I87*H87,2)</f>
        <v>0</v>
      </c>
      <c r="BL87" s="16" t="s">
        <v>142</v>
      </c>
      <c r="BM87" s="120" t="s">
        <v>641</v>
      </c>
    </row>
    <row r="88" spans="2:65" s="1" customFormat="1">
      <c r="B88" s="29"/>
      <c r="D88" s="122" t="s">
        <v>144</v>
      </c>
      <c r="F88" s="123" t="s">
        <v>625</v>
      </c>
      <c r="L88" s="29"/>
      <c r="M88" s="124"/>
      <c r="T88" s="49"/>
      <c r="AT88" s="16" t="s">
        <v>144</v>
      </c>
      <c r="AU88" s="16" t="s">
        <v>75</v>
      </c>
    </row>
    <row r="89" spans="2:65" s="12" customFormat="1">
      <c r="B89" s="125"/>
      <c r="D89" s="126" t="s">
        <v>146</v>
      </c>
      <c r="E89" s="127" t="s">
        <v>33</v>
      </c>
      <c r="F89" s="128" t="s">
        <v>642</v>
      </c>
      <c r="H89" s="127" t="s">
        <v>33</v>
      </c>
      <c r="L89" s="125"/>
      <c r="M89" s="129"/>
      <c r="T89" s="130"/>
      <c r="AT89" s="127" t="s">
        <v>146</v>
      </c>
      <c r="AU89" s="127" t="s">
        <v>75</v>
      </c>
      <c r="AV89" s="12" t="s">
        <v>73</v>
      </c>
      <c r="AW89" s="12" t="s">
        <v>39</v>
      </c>
      <c r="AX89" s="12" t="s">
        <v>65</v>
      </c>
      <c r="AY89" s="127" t="s">
        <v>136</v>
      </c>
    </row>
    <row r="90" spans="2:65" s="13" customFormat="1">
      <c r="B90" s="131"/>
      <c r="D90" s="126" t="s">
        <v>146</v>
      </c>
      <c r="E90" s="132" t="s">
        <v>33</v>
      </c>
      <c r="F90" s="133" t="s">
        <v>643</v>
      </c>
      <c r="H90" s="134">
        <v>1350</v>
      </c>
      <c r="L90" s="131"/>
      <c r="M90" s="135"/>
      <c r="T90" s="136"/>
      <c r="AT90" s="132" t="s">
        <v>146</v>
      </c>
      <c r="AU90" s="132" t="s">
        <v>75</v>
      </c>
      <c r="AV90" s="13" t="s">
        <v>75</v>
      </c>
      <c r="AW90" s="13" t="s">
        <v>39</v>
      </c>
      <c r="AX90" s="13" t="s">
        <v>65</v>
      </c>
      <c r="AY90" s="132" t="s">
        <v>136</v>
      </c>
    </row>
    <row r="91" spans="2:65" s="14" customFormat="1">
      <c r="B91" s="137"/>
      <c r="D91" s="126" t="s">
        <v>146</v>
      </c>
      <c r="E91" s="138" t="s">
        <v>33</v>
      </c>
      <c r="F91" s="139" t="s">
        <v>150</v>
      </c>
      <c r="H91" s="140">
        <v>1350</v>
      </c>
      <c r="L91" s="137"/>
      <c r="M91" s="141"/>
      <c r="T91" s="142"/>
      <c r="AT91" s="138" t="s">
        <v>146</v>
      </c>
      <c r="AU91" s="138" t="s">
        <v>75</v>
      </c>
      <c r="AV91" s="14" t="s">
        <v>142</v>
      </c>
      <c r="AW91" s="14" t="s">
        <v>39</v>
      </c>
      <c r="AX91" s="14" t="s">
        <v>73</v>
      </c>
      <c r="AY91" s="138" t="s">
        <v>136</v>
      </c>
    </row>
    <row r="92" spans="2:65" s="1" customFormat="1" ht="16.5" customHeight="1">
      <c r="B92" s="29"/>
      <c r="C92" s="143" t="s">
        <v>75</v>
      </c>
      <c r="D92" s="143" t="s">
        <v>284</v>
      </c>
      <c r="E92" s="144" t="s">
        <v>626</v>
      </c>
      <c r="F92" s="145" t="s">
        <v>627</v>
      </c>
      <c r="G92" s="146" t="s">
        <v>89</v>
      </c>
      <c r="H92" s="147">
        <v>1417.5</v>
      </c>
      <c r="I92" s="148"/>
      <c r="J92" s="148">
        <f>ROUND(I92*H92,2)</f>
        <v>0</v>
      </c>
      <c r="K92" s="145" t="s">
        <v>141</v>
      </c>
      <c r="L92" s="149"/>
      <c r="M92" s="150" t="s">
        <v>33</v>
      </c>
      <c r="N92" s="151" t="s">
        <v>49</v>
      </c>
      <c r="O92" s="118">
        <v>0</v>
      </c>
      <c r="P92" s="118">
        <f>O92*H92</f>
        <v>0</v>
      </c>
      <c r="Q92" s="118">
        <v>0.02</v>
      </c>
      <c r="R92" s="118">
        <f>Q92*H92</f>
        <v>28.35</v>
      </c>
      <c r="S92" s="118">
        <v>0</v>
      </c>
      <c r="T92" s="119">
        <f>S92*H92</f>
        <v>0</v>
      </c>
      <c r="AR92" s="120" t="s">
        <v>216</v>
      </c>
      <c r="AT92" s="120" t="s">
        <v>284</v>
      </c>
      <c r="AU92" s="120" t="s">
        <v>75</v>
      </c>
      <c r="AY92" s="16" t="s">
        <v>136</v>
      </c>
      <c r="BE92" s="121">
        <f>IF(N92="základní",J92,0)</f>
        <v>0</v>
      </c>
      <c r="BF92" s="121">
        <f>IF(N92="snížená",J92,0)</f>
        <v>0</v>
      </c>
      <c r="BG92" s="121">
        <f>IF(N92="zákl. přenesená",J92,0)</f>
        <v>0</v>
      </c>
      <c r="BH92" s="121">
        <f>IF(N92="sníž. přenesená",J92,0)</f>
        <v>0</v>
      </c>
      <c r="BI92" s="121">
        <f>IF(N92="nulová",J92,0)</f>
        <v>0</v>
      </c>
      <c r="BJ92" s="16" t="s">
        <v>73</v>
      </c>
      <c r="BK92" s="121">
        <f>ROUND(I92*H92,2)</f>
        <v>0</v>
      </c>
      <c r="BL92" s="16" t="s">
        <v>142</v>
      </c>
      <c r="BM92" s="120" t="s">
        <v>644</v>
      </c>
    </row>
    <row r="93" spans="2:65" s="13" customFormat="1">
      <c r="B93" s="131"/>
      <c r="D93" s="126" t="s">
        <v>146</v>
      </c>
      <c r="F93" s="133" t="s">
        <v>645</v>
      </c>
      <c r="H93" s="134">
        <v>1417.5</v>
      </c>
      <c r="L93" s="131"/>
      <c r="M93" s="135"/>
      <c r="T93" s="136"/>
      <c r="AT93" s="132" t="s">
        <v>146</v>
      </c>
      <c r="AU93" s="132" t="s">
        <v>75</v>
      </c>
      <c r="AV93" s="13" t="s">
        <v>75</v>
      </c>
      <c r="AW93" s="13" t="s">
        <v>4</v>
      </c>
      <c r="AX93" s="13" t="s">
        <v>73</v>
      </c>
      <c r="AY93" s="132" t="s">
        <v>136</v>
      </c>
    </row>
    <row r="94" spans="2:65" s="11" customFormat="1" ht="22.75" customHeight="1">
      <c r="B94" s="99"/>
      <c r="D94" s="100" t="s">
        <v>64</v>
      </c>
      <c r="E94" s="108" t="s">
        <v>159</v>
      </c>
      <c r="F94" s="108" t="s">
        <v>380</v>
      </c>
      <c r="J94" s="109">
        <f>BK94</f>
        <v>0</v>
      </c>
      <c r="L94" s="99"/>
      <c r="M94" s="103"/>
      <c r="P94" s="104">
        <f>SUM(P95:P104)</f>
        <v>74.88</v>
      </c>
      <c r="R94" s="104">
        <f>SUM(R95:R104)</f>
        <v>1.4201459999999999</v>
      </c>
      <c r="T94" s="105">
        <f>SUM(T95:T104)</f>
        <v>0</v>
      </c>
      <c r="AR94" s="100" t="s">
        <v>73</v>
      </c>
      <c r="AT94" s="106" t="s">
        <v>64</v>
      </c>
      <c r="AU94" s="106" t="s">
        <v>73</v>
      </c>
      <c r="AY94" s="100" t="s">
        <v>136</v>
      </c>
      <c r="BK94" s="107">
        <f>SUM(BK95:BK104)</f>
        <v>0</v>
      </c>
    </row>
    <row r="95" spans="2:65" s="1" customFormat="1" ht="16.5" customHeight="1">
      <c r="B95" s="29"/>
      <c r="C95" s="110" t="s">
        <v>159</v>
      </c>
      <c r="D95" s="110" t="s">
        <v>138</v>
      </c>
      <c r="E95" s="111" t="s">
        <v>435</v>
      </c>
      <c r="F95" s="112" t="s">
        <v>436</v>
      </c>
      <c r="G95" s="113" t="s">
        <v>92</v>
      </c>
      <c r="H95" s="114">
        <v>39</v>
      </c>
      <c r="I95" s="115"/>
      <c r="J95" s="115">
        <f>ROUND(I95*H95,2)</f>
        <v>0</v>
      </c>
      <c r="K95" s="112" t="s">
        <v>141</v>
      </c>
      <c r="L95" s="29"/>
      <c r="M95" s="116" t="s">
        <v>33</v>
      </c>
      <c r="N95" s="117" t="s">
        <v>49</v>
      </c>
      <c r="O95" s="118">
        <v>1.92</v>
      </c>
      <c r="P95" s="118">
        <f>O95*H95</f>
        <v>74.88</v>
      </c>
      <c r="Q95" s="118">
        <v>0</v>
      </c>
      <c r="R95" s="118">
        <f>Q95*H95</f>
        <v>0</v>
      </c>
      <c r="S95" s="118">
        <v>0</v>
      </c>
      <c r="T95" s="119">
        <f>S95*H95</f>
        <v>0</v>
      </c>
      <c r="AR95" s="120" t="s">
        <v>142</v>
      </c>
      <c r="AT95" s="120" t="s">
        <v>138</v>
      </c>
      <c r="AU95" s="120" t="s">
        <v>75</v>
      </c>
      <c r="AY95" s="16" t="s">
        <v>136</v>
      </c>
      <c r="BE95" s="121">
        <f>IF(N95="základní",J95,0)</f>
        <v>0</v>
      </c>
      <c r="BF95" s="121">
        <f>IF(N95="snížená",J95,0)</f>
        <v>0</v>
      </c>
      <c r="BG95" s="121">
        <f>IF(N95="zákl. přenesená",J95,0)</f>
        <v>0</v>
      </c>
      <c r="BH95" s="121">
        <f>IF(N95="sníž. přenesená",J95,0)</f>
        <v>0</v>
      </c>
      <c r="BI95" s="121">
        <f>IF(N95="nulová",J95,0)</f>
        <v>0</v>
      </c>
      <c r="BJ95" s="16" t="s">
        <v>73</v>
      </c>
      <c r="BK95" s="121">
        <f>ROUND(I95*H95,2)</f>
        <v>0</v>
      </c>
      <c r="BL95" s="16" t="s">
        <v>142</v>
      </c>
      <c r="BM95" s="120" t="s">
        <v>646</v>
      </c>
    </row>
    <row r="96" spans="2:65" s="1" customFormat="1">
      <c r="B96" s="29"/>
      <c r="D96" s="122" t="s">
        <v>144</v>
      </c>
      <c r="F96" s="123" t="s">
        <v>438</v>
      </c>
      <c r="L96" s="29"/>
      <c r="M96" s="124"/>
      <c r="T96" s="49"/>
      <c r="AT96" s="16" t="s">
        <v>144</v>
      </c>
      <c r="AU96" s="16" t="s">
        <v>75</v>
      </c>
    </row>
    <row r="97" spans="2:65" s="12" customFormat="1">
      <c r="B97" s="125"/>
      <c r="D97" s="126" t="s">
        <v>146</v>
      </c>
      <c r="E97" s="127" t="s">
        <v>33</v>
      </c>
      <c r="F97" s="128" t="s">
        <v>642</v>
      </c>
      <c r="H97" s="127" t="s">
        <v>33</v>
      </c>
      <c r="L97" s="125"/>
      <c r="M97" s="129"/>
      <c r="T97" s="130"/>
      <c r="AT97" s="127" t="s">
        <v>146</v>
      </c>
      <c r="AU97" s="127" t="s">
        <v>75</v>
      </c>
      <c r="AV97" s="12" t="s">
        <v>73</v>
      </c>
      <c r="AW97" s="12" t="s">
        <v>39</v>
      </c>
      <c r="AX97" s="12" t="s">
        <v>65</v>
      </c>
      <c r="AY97" s="127" t="s">
        <v>136</v>
      </c>
    </row>
    <row r="98" spans="2:65" s="13" customFormat="1">
      <c r="B98" s="131"/>
      <c r="D98" s="126" t="s">
        <v>146</v>
      </c>
      <c r="E98" s="132" t="s">
        <v>33</v>
      </c>
      <c r="F98" s="133" t="s">
        <v>439</v>
      </c>
      <c r="H98" s="134">
        <v>39</v>
      </c>
      <c r="L98" s="131"/>
      <c r="M98" s="135"/>
      <c r="T98" s="136"/>
      <c r="AT98" s="132" t="s">
        <v>146</v>
      </c>
      <c r="AU98" s="132" t="s">
        <v>75</v>
      </c>
      <c r="AV98" s="13" t="s">
        <v>75</v>
      </c>
      <c r="AW98" s="13" t="s">
        <v>39</v>
      </c>
      <c r="AX98" s="13" t="s">
        <v>65</v>
      </c>
      <c r="AY98" s="132" t="s">
        <v>136</v>
      </c>
    </row>
    <row r="99" spans="2:65" s="14" customFormat="1">
      <c r="B99" s="137"/>
      <c r="D99" s="126" t="s">
        <v>146</v>
      </c>
      <c r="E99" s="138" t="s">
        <v>33</v>
      </c>
      <c r="F99" s="139" t="s">
        <v>150</v>
      </c>
      <c r="H99" s="140">
        <v>39</v>
      </c>
      <c r="L99" s="137"/>
      <c r="M99" s="141"/>
      <c r="T99" s="142"/>
      <c r="AT99" s="138" t="s">
        <v>146</v>
      </c>
      <c r="AU99" s="138" t="s">
        <v>75</v>
      </c>
      <c r="AV99" s="14" t="s">
        <v>142</v>
      </c>
      <c r="AW99" s="14" t="s">
        <v>39</v>
      </c>
      <c r="AX99" s="14" t="s">
        <v>73</v>
      </c>
      <c r="AY99" s="138" t="s">
        <v>136</v>
      </c>
    </row>
    <row r="100" spans="2:65" s="1" customFormat="1" ht="16.5" customHeight="1">
      <c r="B100" s="29"/>
      <c r="C100" s="143" t="s">
        <v>142</v>
      </c>
      <c r="D100" s="143" t="s">
        <v>284</v>
      </c>
      <c r="E100" s="144" t="s">
        <v>441</v>
      </c>
      <c r="F100" s="145" t="s">
        <v>442</v>
      </c>
      <c r="G100" s="146" t="s">
        <v>89</v>
      </c>
      <c r="H100" s="147">
        <v>78.897000000000006</v>
      </c>
      <c r="I100" s="148"/>
      <c r="J100" s="148">
        <f>ROUND(I100*H100,2)</f>
        <v>0</v>
      </c>
      <c r="K100" s="145" t="s">
        <v>280</v>
      </c>
      <c r="L100" s="149"/>
      <c r="M100" s="150" t="s">
        <v>33</v>
      </c>
      <c r="N100" s="151" t="s">
        <v>49</v>
      </c>
      <c r="O100" s="118">
        <v>0</v>
      </c>
      <c r="P100" s="118">
        <f>O100*H100</f>
        <v>0</v>
      </c>
      <c r="Q100" s="118">
        <v>1.7999999999999999E-2</v>
      </c>
      <c r="R100" s="118">
        <f>Q100*H100</f>
        <v>1.4201459999999999</v>
      </c>
      <c r="S100" s="118">
        <v>0</v>
      </c>
      <c r="T100" s="119">
        <f>S100*H100</f>
        <v>0</v>
      </c>
      <c r="AR100" s="120" t="s">
        <v>216</v>
      </c>
      <c r="AT100" s="120" t="s">
        <v>284</v>
      </c>
      <c r="AU100" s="120" t="s">
        <v>75</v>
      </c>
      <c r="AY100" s="16" t="s">
        <v>136</v>
      </c>
      <c r="BE100" s="121">
        <f>IF(N100="základní",J100,0)</f>
        <v>0</v>
      </c>
      <c r="BF100" s="121">
        <f>IF(N100="snížená",J100,0)</f>
        <v>0</v>
      </c>
      <c r="BG100" s="121">
        <f>IF(N100="zákl. přenesená",J100,0)</f>
        <v>0</v>
      </c>
      <c r="BH100" s="121">
        <f>IF(N100="sníž. přenesená",J100,0)</f>
        <v>0</v>
      </c>
      <c r="BI100" s="121">
        <f>IF(N100="nulová",J100,0)</f>
        <v>0</v>
      </c>
      <c r="BJ100" s="16" t="s">
        <v>73</v>
      </c>
      <c r="BK100" s="121">
        <f>ROUND(I100*H100,2)</f>
        <v>0</v>
      </c>
      <c r="BL100" s="16" t="s">
        <v>142</v>
      </c>
      <c r="BM100" s="120" t="s">
        <v>647</v>
      </c>
    </row>
    <row r="101" spans="2:65" s="12" customFormat="1">
      <c r="B101" s="125"/>
      <c r="D101" s="126" t="s">
        <v>146</v>
      </c>
      <c r="E101" s="127" t="s">
        <v>33</v>
      </c>
      <c r="F101" s="128" t="s">
        <v>147</v>
      </c>
      <c r="H101" s="127" t="s">
        <v>33</v>
      </c>
      <c r="L101" s="125"/>
      <c r="M101" s="129"/>
      <c r="T101" s="130"/>
      <c r="AT101" s="127" t="s">
        <v>146</v>
      </c>
      <c r="AU101" s="127" t="s">
        <v>75</v>
      </c>
      <c r="AV101" s="12" t="s">
        <v>73</v>
      </c>
      <c r="AW101" s="12" t="s">
        <v>39</v>
      </c>
      <c r="AX101" s="12" t="s">
        <v>65</v>
      </c>
      <c r="AY101" s="127" t="s">
        <v>136</v>
      </c>
    </row>
    <row r="102" spans="2:65" s="13" customFormat="1">
      <c r="B102" s="131"/>
      <c r="D102" s="126" t="s">
        <v>146</v>
      </c>
      <c r="E102" s="132" t="s">
        <v>33</v>
      </c>
      <c r="F102" s="133" t="s">
        <v>444</v>
      </c>
      <c r="H102" s="134">
        <v>75.14</v>
      </c>
      <c r="L102" s="131"/>
      <c r="M102" s="135"/>
      <c r="T102" s="136"/>
      <c r="AT102" s="132" t="s">
        <v>146</v>
      </c>
      <c r="AU102" s="132" t="s">
        <v>75</v>
      </c>
      <c r="AV102" s="13" t="s">
        <v>75</v>
      </c>
      <c r="AW102" s="13" t="s">
        <v>39</v>
      </c>
      <c r="AX102" s="13" t="s">
        <v>65</v>
      </c>
      <c r="AY102" s="132" t="s">
        <v>136</v>
      </c>
    </row>
    <row r="103" spans="2:65" s="14" customFormat="1">
      <c r="B103" s="137"/>
      <c r="D103" s="126" t="s">
        <v>146</v>
      </c>
      <c r="E103" s="138" t="s">
        <v>33</v>
      </c>
      <c r="F103" s="139" t="s">
        <v>150</v>
      </c>
      <c r="H103" s="140">
        <v>75.14</v>
      </c>
      <c r="L103" s="137"/>
      <c r="M103" s="141"/>
      <c r="T103" s="142"/>
      <c r="AT103" s="138" t="s">
        <v>146</v>
      </c>
      <c r="AU103" s="138" t="s">
        <v>75</v>
      </c>
      <c r="AV103" s="14" t="s">
        <v>142</v>
      </c>
      <c r="AW103" s="14" t="s">
        <v>39</v>
      </c>
      <c r="AX103" s="14" t="s">
        <v>73</v>
      </c>
      <c r="AY103" s="138" t="s">
        <v>136</v>
      </c>
    </row>
    <row r="104" spans="2:65" s="13" customFormat="1">
      <c r="B104" s="131"/>
      <c r="D104" s="126" t="s">
        <v>146</v>
      </c>
      <c r="F104" s="133" t="s">
        <v>445</v>
      </c>
      <c r="H104" s="134">
        <v>78.897000000000006</v>
      </c>
      <c r="L104" s="131"/>
      <c r="M104" s="135"/>
      <c r="T104" s="136"/>
      <c r="AT104" s="132" t="s">
        <v>146</v>
      </c>
      <c r="AU104" s="132" t="s">
        <v>75</v>
      </c>
      <c r="AV104" s="13" t="s">
        <v>75</v>
      </c>
      <c r="AW104" s="13" t="s">
        <v>4</v>
      </c>
      <c r="AX104" s="13" t="s">
        <v>73</v>
      </c>
      <c r="AY104" s="132" t="s">
        <v>136</v>
      </c>
    </row>
    <row r="105" spans="2:65" s="11" customFormat="1" ht="22.75" customHeight="1">
      <c r="B105" s="99"/>
      <c r="D105" s="100" t="s">
        <v>64</v>
      </c>
      <c r="E105" s="108" t="s">
        <v>142</v>
      </c>
      <c r="F105" s="108" t="s">
        <v>451</v>
      </c>
      <c r="J105" s="109">
        <f>BK105</f>
        <v>0</v>
      </c>
      <c r="L105" s="99"/>
      <c r="M105" s="103"/>
      <c r="P105" s="104">
        <f>SUM(P106:P110)</f>
        <v>8.5604999999999993</v>
      </c>
      <c r="R105" s="104">
        <f>SUM(R106:R110)</f>
        <v>12.290005000000001</v>
      </c>
      <c r="T105" s="105">
        <f>SUM(T106:T110)</f>
        <v>0</v>
      </c>
      <c r="AR105" s="100" t="s">
        <v>73</v>
      </c>
      <c r="AT105" s="106" t="s">
        <v>64</v>
      </c>
      <c r="AU105" s="106" t="s">
        <v>73</v>
      </c>
      <c r="AY105" s="100" t="s">
        <v>136</v>
      </c>
      <c r="BK105" s="107">
        <f>SUM(BK106:BK110)</f>
        <v>0</v>
      </c>
    </row>
    <row r="106" spans="2:65" s="1" customFormat="1" ht="16.5" customHeight="1">
      <c r="B106" s="29"/>
      <c r="C106" s="110" t="s">
        <v>176</v>
      </c>
      <c r="D106" s="110" t="s">
        <v>138</v>
      </c>
      <c r="E106" s="111" t="s">
        <v>453</v>
      </c>
      <c r="F106" s="112" t="s">
        <v>454</v>
      </c>
      <c r="G106" s="113" t="s">
        <v>96</v>
      </c>
      <c r="H106" s="114">
        <v>6.5</v>
      </c>
      <c r="I106" s="115"/>
      <c r="J106" s="115">
        <f>ROUND(I106*H106,2)</f>
        <v>0</v>
      </c>
      <c r="K106" s="112" t="s">
        <v>141</v>
      </c>
      <c r="L106" s="29"/>
      <c r="M106" s="116" t="s">
        <v>33</v>
      </c>
      <c r="N106" s="117" t="s">
        <v>49</v>
      </c>
      <c r="O106" s="118">
        <v>1.3169999999999999</v>
      </c>
      <c r="P106" s="118">
        <f>O106*H106</f>
        <v>8.5604999999999993</v>
      </c>
      <c r="Q106" s="118">
        <v>1.8907700000000001</v>
      </c>
      <c r="R106" s="118">
        <f>Q106*H106</f>
        <v>12.290005000000001</v>
      </c>
      <c r="S106" s="118">
        <v>0</v>
      </c>
      <c r="T106" s="119">
        <f>S106*H106</f>
        <v>0</v>
      </c>
      <c r="AR106" s="120" t="s">
        <v>142</v>
      </c>
      <c r="AT106" s="120" t="s">
        <v>138</v>
      </c>
      <c r="AU106" s="120" t="s">
        <v>75</v>
      </c>
      <c r="AY106" s="16" t="s">
        <v>136</v>
      </c>
      <c r="BE106" s="121">
        <f>IF(N106="základní",J106,0)</f>
        <v>0</v>
      </c>
      <c r="BF106" s="121">
        <f>IF(N106="snížená",J106,0)</f>
        <v>0</v>
      </c>
      <c r="BG106" s="121">
        <f>IF(N106="zákl. přenesená",J106,0)</f>
        <v>0</v>
      </c>
      <c r="BH106" s="121">
        <f>IF(N106="sníž. přenesená",J106,0)</f>
        <v>0</v>
      </c>
      <c r="BI106" s="121">
        <f>IF(N106="nulová",J106,0)</f>
        <v>0</v>
      </c>
      <c r="BJ106" s="16" t="s">
        <v>73</v>
      </c>
      <c r="BK106" s="121">
        <f>ROUND(I106*H106,2)</f>
        <v>0</v>
      </c>
      <c r="BL106" s="16" t="s">
        <v>142</v>
      </c>
      <c r="BM106" s="120" t="s">
        <v>648</v>
      </c>
    </row>
    <row r="107" spans="2:65" s="1" customFormat="1">
      <c r="B107" s="29"/>
      <c r="D107" s="122" t="s">
        <v>144</v>
      </c>
      <c r="F107" s="123" t="s">
        <v>456</v>
      </c>
      <c r="L107" s="29"/>
      <c r="M107" s="124"/>
      <c r="T107" s="49"/>
      <c r="AT107" s="16" t="s">
        <v>144</v>
      </c>
      <c r="AU107" s="16" t="s">
        <v>75</v>
      </c>
    </row>
    <row r="108" spans="2:65" s="12" customFormat="1">
      <c r="B108" s="125"/>
      <c r="D108" s="126" t="s">
        <v>146</v>
      </c>
      <c r="E108" s="127" t="s">
        <v>33</v>
      </c>
      <c r="F108" s="128" t="s">
        <v>642</v>
      </c>
      <c r="H108" s="127" t="s">
        <v>33</v>
      </c>
      <c r="L108" s="125"/>
      <c r="M108" s="129"/>
      <c r="T108" s="130"/>
      <c r="AT108" s="127" t="s">
        <v>146</v>
      </c>
      <c r="AU108" s="127" t="s">
        <v>75</v>
      </c>
      <c r="AV108" s="12" t="s">
        <v>73</v>
      </c>
      <c r="AW108" s="12" t="s">
        <v>39</v>
      </c>
      <c r="AX108" s="12" t="s">
        <v>65</v>
      </c>
      <c r="AY108" s="127" t="s">
        <v>136</v>
      </c>
    </row>
    <row r="109" spans="2:65" s="13" customFormat="1">
      <c r="B109" s="131"/>
      <c r="D109" s="126" t="s">
        <v>146</v>
      </c>
      <c r="E109" s="132" t="s">
        <v>33</v>
      </c>
      <c r="F109" s="133" t="s">
        <v>649</v>
      </c>
      <c r="H109" s="134">
        <v>6.5</v>
      </c>
      <c r="L109" s="131"/>
      <c r="M109" s="135"/>
      <c r="T109" s="136"/>
      <c r="AT109" s="132" t="s">
        <v>146</v>
      </c>
      <c r="AU109" s="132" t="s">
        <v>75</v>
      </c>
      <c r="AV109" s="13" t="s">
        <v>75</v>
      </c>
      <c r="AW109" s="13" t="s">
        <v>39</v>
      </c>
      <c r="AX109" s="13" t="s">
        <v>65</v>
      </c>
      <c r="AY109" s="132" t="s">
        <v>136</v>
      </c>
    </row>
    <row r="110" spans="2:65" s="14" customFormat="1">
      <c r="B110" s="137"/>
      <c r="D110" s="126" t="s">
        <v>146</v>
      </c>
      <c r="E110" s="138" t="s">
        <v>33</v>
      </c>
      <c r="F110" s="139" t="s">
        <v>150</v>
      </c>
      <c r="H110" s="140">
        <v>6.5</v>
      </c>
      <c r="L110" s="137"/>
      <c r="M110" s="141"/>
      <c r="T110" s="142"/>
      <c r="AT110" s="138" t="s">
        <v>146</v>
      </c>
      <c r="AU110" s="138" t="s">
        <v>75</v>
      </c>
      <c r="AV110" s="14" t="s">
        <v>142</v>
      </c>
      <c r="AW110" s="14" t="s">
        <v>39</v>
      </c>
      <c r="AX110" s="14" t="s">
        <v>73</v>
      </c>
      <c r="AY110" s="138" t="s">
        <v>136</v>
      </c>
    </row>
    <row r="111" spans="2:65" s="11" customFormat="1" ht="22.75" customHeight="1">
      <c r="B111" s="99"/>
      <c r="D111" s="100" t="s">
        <v>64</v>
      </c>
      <c r="E111" s="108" t="s">
        <v>176</v>
      </c>
      <c r="F111" s="108" t="s">
        <v>650</v>
      </c>
      <c r="J111" s="109">
        <f>BK111</f>
        <v>0</v>
      </c>
      <c r="L111" s="99"/>
      <c r="M111" s="103"/>
      <c r="P111" s="104">
        <f>SUM(P112:P146)</f>
        <v>75.657780000000002</v>
      </c>
      <c r="R111" s="104">
        <f>SUM(R112:R146)</f>
        <v>13.364650000000001</v>
      </c>
      <c r="T111" s="105">
        <f>SUM(T112:T146)</f>
        <v>0</v>
      </c>
      <c r="AR111" s="100" t="s">
        <v>73</v>
      </c>
      <c r="AT111" s="106" t="s">
        <v>64</v>
      </c>
      <c r="AU111" s="106" t="s">
        <v>73</v>
      </c>
      <c r="AY111" s="100" t="s">
        <v>136</v>
      </c>
      <c r="BK111" s="107">
        <f>SUM(BK112:BK146)</f>
        <v>0</v>
      </c>
    </row>
    <row r="112" spans="2:65" s="1" customFormat="1" ht="21.75" customHeight="1">
      <c r="B112" s="29"/>
      <c r="C112" s="110" t="s">
        <v>182</v>
      </c>
      <c r="D112" s="110" t="s">
        <v>138</v>
      </c>
      <c r="E112" s="111" t="s">
        <v>651</v>
      </c>
      <c r="F112" s="112" t="s">
        <v>652</v>
      </c>
      <c r="G112" s="113" t="s">
        <v>89</v>
      </c>
      <c r="H112" s="114">
        <v>20</v>
      </c>
      <c r="I112" s="115"/>
      <c r="J112" s="115">
        <f>ROUND(I112*H112,2)</f>
        <v>0</v>
      </c>
      <c r="K112" s="112" t="s">
        <v>141</v>
      </c>
      <c r="L112" s="29"/>
      <c r="M112" s="116" t="s">
        <v>33</v>
      </c>
      <c r="N112" s="117" t="s">
        <v>49</v>
      </c>
      <c r="O112" s="118">
        <v>7.0999999999999994E-2</v>
      </c>
      <c r="P112" s="118">
        <f>O112*H112</f>
        <v>1.42</v>
      </c>
      <c r="Q112" s="118">
        <v>0</v>
      </c>
      <c r="R112" s="118">
        <f>Q112*H112</f>
        <v>0</v>
      </c>
      <c r="S112" s="118">
        <v>0</v>
      </c>
      <c r="T112" s="119">
        <f>S112*H112</f>
        <v>0</v>
      </c>
      <c r="AR112" s="120" t="s">
        <v>142</v>
      </c>
      <c r="AT112" s="120" t="s">
        <v>138</v>
      </c>
      <c r="AU112" s="120" t="s">
        <v>75</v>
      </c>
      <c r="AY112" s="16" t="s">
        <v>136</v>
      </c>
      <c r="BE112" s="121">
        <f>IF(N112="základní",J112,0)</f>
        <v>0</v>
      </c>
      <c r="BF112" s="121">
        <f>IF(N112="snížená",J112,0)</f>
        <v>0</v>
      </c>
      <c r="BG112" s="121">
        <f>IF(N112="zákl. přenesená",J112,0)</f>
        <v>0</v>
      </c>
      <c r="BH112" s="121">
        <f>IF(N112="sníž. přenesená",J112,0)</f>
        <v>0</v>
      </c>
      <c r="BI112" s="121">
        <f>IF(N112="nulová",J112,0)</f>
        <v>0</v>
      </c>
      <c r="BJ112" s="16" t="s">
        <v>73</v>
      </c>
      <c r="BK112" s="121">
        <f>ROUND(I112*H112,2)</f>
        <v>0</v>
      </c>
      <c r="BL112" s="16" t="s">
        <v>142</v>
      </c>
      <c r="BM112" s="120" t="s">
        <v>653</v>
      </c>
    </row>
    <row r="113" spans="2:65" s="1" customFormat="1">
      <c r="B113" s="29"/>
      <c r="D113" s="122" t="s">
        <v>144</v>
      </c>
      <c r="F113" s="123" t="s">
        <v>654</v>
      </c>
      <c r="L113" s="29"/>
      <c r="M113" s="124"/>
      <c r="T113" s="49"/>
      <c r="AT113" s="16" t="s">
        <v>144</v>
      </c>
      <c r="AU113" s="16" t="s">
        <v>75</v>
      </c>
    </row>
    <row r="114" spans="2:65" s="12" customFormat="1">
      <c r="B114" s="125"/>
      <c r="D114" s="126" t="s">
        <v>146</v>
      </c>
      <c r="E114" s="127" t="s">
        <v>33</v>
      </c>
      <c r="F114" s="128" t="s">
        <v>642</v>
      </c>
      <c r="H114" s="127" t="s">
        <v>33</v>
      </c>
      <c r="L114" s="125"/>
      <c r="M114" s="129"/>
      <c r="T114" s="130"/>
      <c r="AT114" s="127" t="s">
        <v>146</v>
      </c>
      <c r="AU114" s="127" t="s">
        <v>75</v>
      </c>
      <c r="AV114" s="12" t="s">
        <v>73</v>
      </c>
      <c r="AW114" s="12" t="s">
        <v>39</v>
      </c>
      <c r="AX114" s="12" t="s">
        <v>65</v>
      </c>
      <c r="AY114" s="127" t="s">
        <v>136</v>
      </c>
    </row>
    <row r="115" spans="2:65" s="13" customFormat="1">
      <c r="B115" s="131"/>
      <c r="D115" s="126" t="s">
        <v>146</v>
      </c>
      <c r="E115" s="132" t="s">
        <v>33</v>
      </c>
      <c r="F115" s="133" t="s">
        <v>149</v>
      </c>
      <c r="H115" s="134">
        <v>20</v>
      </c>
      <c r="L115" s="131"/>
      <c r="M115" s="135"/>
      <c r="T115" s="136"/>
      <c r="AT115" s="132" t="s">
        <v>146</v>
      </c>
      <c r="AU115" s="132" t="s">
        <v>75</v>
      </c>
      <c r="AV115" s="13" t="s">
        <v>75</v>
      </c>
      <c r="AW115" s="13" t="s">
        <v>39</v>
      </c>
      <c r="AX115" s="13" t="s">
        <v>65</v>
      </c>
      <c r="AY115" s="132" t="s">
        <v>136</v>
      </c>
    </row>
    <row r="116" spans="2:65" s="14" customFormat="1">
      <c r="B116" s="137"/>
      <c r="D116" s="126" t="s">
        <v>146</v>
      </c>
      <c r="E116" s="138" t="s">
        <v>33</v>
      </c>
      <c r="F116" s="139" t="s">
        <v>150</v>
      </c>
      <c r="H116" s="140">
        <v>20</v>
      </c>
      <c r="L116" s="137"/>
      <c r="M116" s="141"/>
      <c r="T116" s="142"/>
      <c r="AT116" s="138" t="s">
        <v>146</v>
      </c>
      <c r="AU116" s="138" t="s">
        <v>75</v>
      </c>
      <c r="AV116" s="14" t="s">
        <v>142</v>
      </c>
      <c r="AW116" s="14" t="s">
        <v>39</v>
      </c>
      <c r="AX116" s="14" t="s">
        <v>73</v>
      </c>
      <c r="AY116" s="138" t="s">
        <v>136</v>
      </c>
    </row>
    <row r="117" spans="2:65" s="1" customFormat="1" ht="21.75" customHeight="1">
      <c r="B117" s="29"/>
      <c r="C117" s="110" t="s">
        <v>188</v>
      </c>
      <c r="D117" s="110" t="s">
        <v>138</v>
      </c>
      <c r="E117" s="111" t="s">
        <v>655</v>
      </c>
      <c r="F117" s="112" t="s">
        <v>656</v>
      </c>
      <c r="G117" s="113" t="s">
        <v>89</v>
      </c>
      <c r="H117" s="114">
        <v>36</v>
      </c>
      <c r="I117" s="115"/>
      <c r="J117" s="115">
        <f>ROUND(I117*H117,2)</f>
        <v>0</v>
      </c>
      <c r="K117" s="112" t="s">
        <v>141</v>
      </c>
      <c r="L117" s="29"/>
      <c r="M117" s="116" t="s">
        <v>33</v>
      </c>
      <c r="N117" s="117" t="s">
        <v>49</v>
      </c>
      <c r="O117" s="118">
        <v>8.3000000000000004E-2</v>
      </c>
      <c r="P117" s="118">
        <f>O117*H117</f>
        <v>2.988</v>
      </c>
      <c r="Q117" s="118">
        <v>0</v>
      </c>
      <c r="R117" s="118">
        <f>Q117*H117</f>
        <v>0</v>
      </c>
      <c r="S117" s="118">
        <v>0</v>
      </c>
      <c r="T117" s="119">
        <f>S117*H117</f>
        <v>0</v>
      </c>
      <c r="AR117" s="120" t="s">
        <v>142</v>
      </c>
      <c r="AT117" s="120" t="s">
        <v>138</v>
      </c>
      <c r="AU117" s="120" t="s">
        <v>75</v>
      </c>
      <c r="AY117" s="16" t="s">
        <v>136</v>
      </c>
      <c r="BE117" s="121">
        <f>IF(N117="základní",J117,0)</f>
        <v>0</v>
      </c>
      <c r="BF117" s="121">
        <f>IF(N117="snížená",J117,0)</f>
        <v>0</v>
      </c>
      <c r="BG117" s="121">
        <f>IF(N117="zákl. přenesená",J117,0)</f>
        <v>0</v>
      </c>
      <c r="BH117" s="121">
        <f>IF(N117="sníž. přenesená",J117,0)</f>
        <v>0</v>
      </c>
      <c r="BI117" s="121">
        <f>IF(N117="nulová",J117,0)</f>
        <v>0</v>
      </c>
      <c r="BJ117" s="16" t="s">
        <v>73</v>
      </c>
      <c r="BK117" s="121">
        <f>ROUND(I117*H117,2)</f>
        <v>0</v>
      </c>
      <c r="BL117" s="16" t="s">
        <v>142</v>
      </c>
      <c r="BM117" s="120" t="s">
        <v>657</v>
      </c>
    </row>
    <row r="118" spans="2:65" s="1" customFormat="1">
      <c r="B118" s="29"/>
      <c r="D118" s="122" t="s">
        <v>144</v>
      </c>
      <c r="F118" s="123" t="s">
        <v>658</v>
      </c>
      <c r="L118" s="29"/>
      <c r="M118" s="124"/>
      <c r="T118" s="49"/>
      <c r="AT118" s="16" t="s">
        <v>144</v>
      </c>
      <c r="AU118" s="16" t="s">
        <v>75</v>
      </c>
    </row>
    <row r="119" spans="2:65" s="12" customFormat="1">
      <c r="B119" s="125"/>
      <c r="D119" s="126" t="s">
        <v>146</v>
      </c>
      <c r="E119" s="127" t="s">
        <v>33</v>
      </c>
      <c r="F119" s="128" t="s">
        <v>642</v>
      </c>
      <c r="H119" s="127" t="s">
        <v>33</v>
      </c>
      <c r="L119" s="125"/>
      <c r="M119" s="129"/>
      <c r="T119" s="130"/>
      <c r="AT119" s="127" t="s">
        <v>146</v>
      </c>
      <c r="AU119" s="127" t="s">
        <v>75</v>
      </c>
      <c r="AV119" s="12" t="s">
        <v>73</v>
      </c>
      <c r="AW119" s="12" t="s">
        <v>39</v>
      </c>
      <c r="AX119" s="12" t="s">
        <v>65</v>
      </c>
      <c r="AY119" s="127" t="s">
        <v>136</v>
      </c>
    </row>
    <row r="120" spans="2:65" s="13" customFormat="1">
      <c r="B120" s="131"/>
      <c r="D120" s="126" t="s">
        <v>146</v>
      </c>
      <c r="E120" s="132" t="s">
        <v>33</v>
      </c>
      <c r="F120" s="133" t="s">
        <v>659</v>
      </c>
      <c r="H120" s="134">
        <v>36</v>
      </c>
      <c r="L120" s="131"/>
      <c r="M120" s="135"/>
      <c r="T120" s="136"/>
      <c r="AT120" s="132" t="s">
        <v>146</v>
      </c>
      <c r="AU120" s="132" t="s">
        <v>75</v>
      </c>
      <c r="AV120" s="13" t="s">
        <v>75</v>
      </c>
      <c r="AW120" s="13" t="s">
        <v>39</v>
      </c>
      <c r="AX120" s="13" t="s">
        <v>65</v>
      </c>
      <c r="AY120" s="132" t="s">
        <v>136</v>
      </c>
    </row>
    <row r="121" spans="2:65" s="14" customFormat="1">
      <c r="B121" s="137"/>
      <c r="D121" s="126" t="s">
        <v>146</v>
      </c>
      <c r="E121" s="138" t="s">
        <v>33</v>
      </c>
      <c r="F121" s="139" t="s">
        <v>150</v>
      </c>
      <c r="H121" s="140">
        <v>36</v>
      </c>
      <c r="L121" s="137"/>
      <c r="M121" s="141"/>
      <c r="T121" s="142"/>
      <c r="AT121" s="138" t="s">
        <v>146</v>
      </c>
      <c r="AU121" s="138" t="s">
        <v>75</v>
      </c>
      <c r="AV121" s="14" t="s">
        <v>142</v>
      </c>
      <c r="AW121" s="14" t="s">
        <v>39</v>
      </c>
      <c r="AX121" s="14" t="s">
        <v>73</v>
      </c>
      <c r="AY121" s="138" t="s">
        <v>136</v>
      </c>
    </row>
    <row r="122" spans="2:65" s="1" customFormat="1" ht="21.75" customHeight="1">
      <c r="B122" s="29"/>
      <c r="C122" s="110" t="s">
        <v>216</v>
      </c>
      <c r="D122" s="110" t="s">
        <v>138</v>
      </c>
      <c r="E122" s="111" t="s">
        <v>660</v>
      </c>
      <c r="F122" s="112" t="s">
        <v>661</v>
      </c>
      <c r="G122" s="113" t="s">
        <v>89</v>
      </c>
      <c r="H122" s="114">
        <v>20</v>
      </c>
      <c r="I122" s="115"/>
      <c r="J122" s="115">
        <f>ROUND(I122*H122,2)</f>
        <v>0</v>
      </c>
      <c r="K122" s="112" t="s">
        <v>141</v>
      </c>
      <c r="L122" s="29"/>
      <c r="M122" s="116" t="s">
        <v>33</v>
      </c>
      <c r="N122" s="117" t="s">
        <v>49</v>
      </c>
      <c r="O122" s="118">
        <v>0.152</v>
      </c>
      <c r="P122" s="118">
        <f>O122*H122</f>
        <v>3.04</v>
      </c>
      <c r="Q122" s="118">
        <v>0</v>
      </c>
      <c r="R122" s="118">
        <f>Q122*H122</f>
        <v>0</v>
      </c>
      <c r="S122" s="118">
        <v>0</v>
      </c>
      <c r="T122" s="119">
        <f>S122*H122</f>
        <v>0</v>
      </c>
      <c r="AR122" s="120" t="s">
        <v>142</v>
      </c>
      <c r="AT122" s="120" t="s">
        <v>138</v>
      </c>
      <c r="AU122" s="120" t="s">
        <v>75</v>
      </c>
      <c r="AY122" s="16" t="s">
        <v>136</v>
      </c>
      <c r="BE122" s="121">
        <f>IF(N122="základní",J122,0)</f>
        <v>0</v>
      </c>
      <c r="BF122" s="121">
        <f>IF(N122="snížená",J122,0)</f>
        <v>0</v>
      </c>
      <c r="BG122" s="121">
        <f>IF(N122="zákl. přenesená",J122,0)</f>
        <v>0</v>
      </c>
      <c r="BH122" s="121">
        <f>IF(N122="sníž. přenesená",J122,0)</f>
        <v>0</v>
      </c>
      <c r="BI122" s="121">
        <f>IF(N122="nulová",J122,0)</f>
        <v>0</v>
      </c>
      <c r="BJ122" s="16" t="s">
        <v>73</v>
      </c>
      <c r="BK122" s="121">
        <f>ROUND(I122*H122,2)</f>
        <v>0</v>
      </c>
      <c r="BL122" s="16" t="s">
        <v>142</v>
      </c>
      <c r="BM122" s="120" t="s">
        <v>662</v>
      </c>
    </row>
    <row r="123" spans="2:65" s="1" customFormat="1">
      <c r="B123" s="29"/>
      <c r="D123" s="122" t="s">
        <v>144</v>
      </c>
      <c r="F123" s="123" t="s">
        <v>663</v>
      </c>
      <c r="L123" s="29"/>
      <c r="M123" s="124"/>
      <c r="T123" s="49"/>
      <c r="AT123" s="16" t="s">
        <v>144</v>
      </c>
      <c r="AU123" s="16" t="s">
        <v>75</v>
      </c>
    </row>
    <row r="124" spans="2:65" s="12" customFormat="1">
      <c r="B124" s="125"/>
      <c r="D124" s="126" t="s">
        <v>146</v>
      </c>
      <c r="E124" s="127" t="s">
        <v>33</v>
      </c>
      <c r="F124" s="128" t="s">
        <v>642</v>
      </c>
      <c r="H124" s="127" t="s">
        <v>33</v>
      </c>
      <c r="L124" s="125"/>
      <c r="M124" s="129"/>
      <c r="T124" s="130"/>
      <c r="AT124" s="127" t="s">
        <v>146</v>
      </c>
      <c r="AU124" s="127" t="s">
        <v>75</v>
      </c>
      <c r="AV124" s="12" t="s">
        <v>73</v>
      </c>
      <c r="AW124" s="12" t="s">
        <v>39</v>
      </c>
      <c r="AX124" s="12" t="s">
        <v>65</v>
      </c>
      <c r="AY124" s="127" t="s">
        <v>136</v>
      </c>
    </row>
    <row r="125" spans="2:65" s="13" customFormat="1">
      <c r="B125" s="131"/>
      <c r="D125" s="126" t="s">
        <v>146</v>
      </c>
      <c r="E125" s="132" t="s">
        <v>33</v>
      </c>
      <c r="F125" s="133" t="s">
        <v>149</v>
      </c>
      <c r="H125" s="134">
        <v>20</v>
      </c>
      <c r="L125" s="131"/>
      <c r="M125" s="135"/>
      <c r="T125" s="136"/>
      <c r="AT125" s="132" t="s">
        <v>146</v>
      </c>
      <c r="AU125" s="132" t="s">
        <v>75</v>
      </c>
      <c r="AV125" s="13" t="s">
        <v>75</v>
      </c>
      <c r="AW125" s="13" t="s">
        <v>39</v>
      </c>
      <c r="AX125" s="13" t="s">
        <v>65</v>
      </c>
      <c r="AY125" s="132" t="s">
        <v>136</v>
      </c>
    </row>
    <row r="126" spans="2:65" s="14" customFormat="1">
      <c r="B126" s="137"/>
      <c r="D126" s="126" t="s">
        <v>146</v>
      </c>
      <c r="E126" s="138" t="s">
        <v>33</v>
      </c>
      <c r="F126" s="139" t="s">
        <v>150</v>
      </c>
      <c r="H126" s="140">
        <v>20</v>
      </c>
      <c r="L126" s="137"/>
      <c r="M126" s="141"/>
      <c r="T126" s="142"/>
      <c r="AT126" s="138" t="s">
        <v>146</v>
      </c>
      <c r="AU126" s="138" t="s">
        <v>75</v>
      </c>
      <c r="AV126" s="14" t="s">
        <v>142</v>
      </c>
      <c r="AW126" s="14" t="s">
        <v>39</v>
      </c>
      <c r="AX126" s="14" t="s">
        <v>73</v>
      </c>
      <c r="AY126" s="138" t="s">
        <v>136</v>
      </c>
    </row>
    <row r="127" spans="2:65" s="1" customFormat="1" ht="24.25" customHeight="1">
      <c r="B127" s="29"/>
      <c r="C127" s="110" t="s">
        <v>222</v>
      </c>
      <c r="D127" s="110" t="s">
        <v>138</v>
      </c>
      <c r="E127" s="111" t="s">
        <v>664</v>
      </c>
      <c r="F127" s="112" t="s">
        <v>665</v>
      </c>
      <c r="G127" s="113" t="s">
        <v>89</v>
      </c>
      <c r="H127" s="114">
        <v>175.49</v>
      </c>
      <c r="I127" s="115"/>
      <c r="J127" s="115">
        <f>ROUND(I127*H127,2)</f>
        <v>0</v>
      </c>
      <c r="K127" s="112" t="s">
        <v>141</v>
      </c>
      <c r="L127" s="29"/>
      <c r="M127" s="116" t="s">
        <v>33</v>
      </c>
      <c r="N127" s="117" t="s">
        <v>49</v>
      </c>
      <c r="O127" s="118">
        <v>5.6000000000000001E-2</v>
      </c>
      <c r="P127" s="118">
        <f>O127*H127</f>
        <v>9.8274400000000011</v>
      </c>
      <c r="Q127" s="118">
        <v>0</v>
      </c>
      <c r="R127" s="118">
        <f>Q127*H127</f>
        <v>0</v>
      </c>
      <c r="S127" s="118">
        <v>0</v>
      </c>
      <c r="T127" s="119">
        <f>S127*H127</f>
        <v>0</v>
      </c>
      <c r="AR127" s="120" t="s">
        <v>142</v>
      </c>
      <c r="AT127" s="120" t="s">
        <v>138</v>
      </c>
      <c r="AU127" s="120" t="s">
        <v>75</v>
      </c>
      <c r="AY127" s="16" t="s">
        <v>136</v>
      </c>
      <c r="BE127" s="121">
        <f>IF(N127="základní",J127,0)</f>
        <v>0</v>
      </c>
      <c r="BF127" s="121">
        <f>IF(N127="snížená",J127,0)</f>
        <v>0</v>
      </c>
      <c r="BG127" s="121">
        <f>IF(N127="zákl. přenesená",J127,0)</f>
        <v>0</v>
      </c>
      <c r="BH127" s="121">
        <f>IF(N127="sníž. přenesená",J127,0)</f>
        <v>0</v>
      </c>
      <c r="BI127" s="121">
        <f>IF(N127="nulová",J127,0)</f>
        <v>0</v>
      </c>
      <c r="BJ127" s="16" t="s">
        <v>73</v>
      </c>
      <c r="BK127" s="121">
        <f>ROUND(I127*H127,2)</f>
        <v>0</v>
      </c>
      <c r="BL127" s="16" t="s">
        <v>142</v>
      </c>
      <c r="BM127" s="120" t="s">
        <v>666</v>
      </c>
    </row>
    <row r="128" spans="2:65" s="1" customFormat="1">
      <c r="B128" s="29"/>
      <c r="D128" s="122" t="s">
        <v>144</v>
      </c>
      <c r="F128" s="123" t="s">
        <v>667</v>
      </c>
      <c r="L128" s="29"/>
      <c r="M128" s="124"/>
      <c r="T128" s="49"/>
      <c r="AT128" s="16" t="s">
        <v>144</v>
      </c>
      <c r="AU128" s="16" t="s">
        <v>75</v>
      </c>
    </row>
    <row r="129" spans="2:65" s="12" customFormat="1">
      <c r="B129" s="125"/>
      <c r="D129" s="126" t="s">
        <v>146</v>
      </c>
      <c r="E129" s="127" t="s">
        <v>33</v>
      </c>
      <c r="F129" s="128" t="s">
        <v>642</v>
      </c>
      <c r="H129" s="127" t="s">
        <v>33</v>
      </c>
      <c r="L129" s="125"/>
      <c r="M129" s="129"/>
      <c r="T129" s="130"/>
      <c r="AT129" s="127" t="s">
        <v>146</v>
      </c>
      <c r="AU129" s="127" t="s">
        <v>75</v>
      </c>
      <c r="AV129" s="12" t="s">
        <v>73</v>
      </c>
      <c r="AW129" s="12" t="s">
        <v>39</v>
      </c>
      <c r="AX129" s="12" t="s">
        <v>65</v>
      </c>
      <c r="AY129" s="127" t="s">
        <v>136</v>
      </c>
    </row>
    <row r="130" spans="2:65" s="13" customFormat="1">
      <c r="B130" s="131"/>
      <c r="D130" s="126" t="s">
        <v>146</v>
      </c>
      <c r="E130" s="132" t="s">
        <v>33</v>
      </c>
      <c r="F130" s="133" t="s">
        <v>149</v>
      </c>
      <c r="H130" s="134">
        <v>20</v>
      </c>
      <c r="L130" s="131"/>
      <c r="M130" s="135"/>
      <c r="T130" s="136"/>
      <c r="AT130" s="132" t="s">
        <v>146</v>
      </c>
      <c r="AU130" s="132" t="s">
        <v>75</v>
      </c>
      <c r="AV130" s="13" t="s">
        <v>75</v>
      </c>
      <c r="AW130" s="13" t="s">
        <v>39</v>
      </c>
      <c r="AX130" s="13" t="s">
        <v>65</v>
      </c>
      <c r="AY130" s="132" t="s">
        <v>136</v>
      </c>
    </row>
    <row r="131" spans="2:65" s="13" customFormat="1">
      <c r="B131" s="131"/>
      <c r="D131" s="126" t="s">
        <v>146</v>
      </c>
      <c r="E131" s="132" t="s">
        <v>33</v>
      </c>
      <c r="F131" s="133" t="s">
        <v>668</v>
      </c>
      <c r="H131" s="134">
        <v>155.49</v>
      </c>
      <c r="L131" s="131"/>
      <c r="M131" s="135"/>
      <c r="T131" s="136"/>
      <c r="AT131" s="132" t="s">
        <v>146</v>
      </c>
      <c r="AU131" s="132" t="s">
        <v>75</v>
      </c>
      <c r="AV131" s="13" t="s">
        <v>75</v>
      </c>
      <c r="AW131" s="13" t="s">
        <v>39</v>
      </c>
      <c r="AX131" s="13" t="s">
        <v>65</v>
      </c>
      <c r="AY131" s="132" t="s">
        <v>136</v>
      </c>
    </row>
    <row r="132" spans="2:65" s="14" customFormat="1">
      <c r="B132" s="137"/>
      <c r="D132" s="126" t="s">
        <v>146</v>
      </c>
      <c r="E132" s="138" t="s">
        <v>33</v>
      </c>
      <c r="F132" s="139" t="s">
        <v>150</v>
      </c>
      <c r="H132" s="140">
        <v>175.49</v>
      </c>
      <c r="L132" s="137"/>
      <c r="M132" s="141"/>
      <c r="T132" s="142"/>
      <c r="AT132" s="138" t="s">
        <v>146</v>
      </c>
      <c r="AU132" s="138" t="s">
        <v>75</v>
      </c>
      <c r="AV132" s="14" t="s">
        <v>142</v>
      </c>
      <c r="AW132" s="14" t="s">
        <v>39</v>
      </c>
      <c r="AX132" s="14" t="s">
        <v>73</v>
      </c>
      <c r="AY132" s="138" t="s">
        <v>136</v>
      </c>
    </row>
    <row r="133" spans="2:65" s="1" customFormat="1" ht="24.25" customHeight="1">
      <c r="B133" s="29"/>
      <c r="C133" s="110" t="s">
        <v>228</v>
      </c>
      <c r="D133" s="110" t="s">
        <v>138</v>
      </c>
      <c r="E133" s="111" t="s">
        <v>669</v>
      </c>
      <c r="F133" s="112" t="s">
        <v>670</v>
      </c>
      <c r="G133" s="113" t="s">
        <v>89</v>
      </c>
      <c r="H133" s="114">
        <v>175.49</v>
      </c>
      <c r="I133" s="115"/>
      <c r="J133" s="115">
        <f>ROUND(I133*H133,2)</f>
        <v>0</v>
      </c>
      <c r="K133" s="112" t="s">
        <v>141</v>
      </c>
      <c r="L133" s="29"/>
      <c r="M133" s="116" t="s">
        <v>33</v>
      </c>
      <c r="N133" s="117" t="s">
        <v>49</v>
      </c>
      <c r="O133" s="118">
        <v>6.6000000000000003E-2</v>
      </c>
      <c r="P133" s="118">
        <f>O133*H133</f>
        <v>11.58234</v>
      </c>
      <c r="Q133" s="118">
        <v>0</v>
      </c>
      <c r="R133" s="118">
        <f>Q133*H133</f>
        <v>0</v>
      </c>
      <c r="S133" s="118">
        <v>0</v>
      </c>
      <c r="T133" s="119">
        <f>S133*H133</f>
        <v>0</v>
      </c>
      <c r="AR133" s="120" t="s">
        <v>142</v>
      </c>
      <c r="AT133" s="120" t="s">
        <v>138</v>
      </c>
      <c r="AU133" s="120" t="s">
        <v>75</v>
      </c>
      <c r="AY133" s="16" t="s">
        <v>136</v>
      </c>
      <c r="BE133" s="121">
        <f>IF(N133="základní",J133,0)</f>
        <v>0</v>
      </c>
      <c r="BF133" s="121">
        <f>IF(N133="snížená",J133,0)</f>
        <v>0</v>
      </c>
      <c r="BG133" s="121">
        <f>IF(N133="zákl. přenesená",J133,0)</f>
        <v>0</v>
      </c>
      <c r="BH133" s="121">
        <f>IF(N133="sníž. přenesená",J133,0)</f>
        <v>0</v>
      </c>
      <c r="BI133" s="121">
        <f>IF(N133="nulová",J133,0)</f>
        <v>0</v>
      </c>
      <c r="BJ133" s="16" t="s">
        <v>73</v>
      </c>
      <c r="BK133" s="121">
        <f>ROUND(I133*H133,2)</f>
        <v>0</v>
      </c>
      <c r="BL133" s="16" t="s">
        <v>142</v>
      </c>
      <c r="BM133" s="120" t="s">
        <v>671</v>
      </c>
    </row>
    <row r="134" spans="2:65" s="1" customFormat="1">
      <c r="B134" s="29"/>
      <c r="D134" s="122" t="s">
        <v>144</v>
      </c>
      <c r="F134" s="123" t="s">
        <v>672</v>
      </c>
      <c r="L134" s="29"/>
      <c r="M134" s="124"/>
      <c r="T134" s="49"/>
      <c r="AT134" s="16" t="s">
        <v>144</v>
      </c>
      <c r="AU134" s="16" t="s">
        <v>75</v>
      </c>
    </row>
    <row r="135" spans="2:65" s="12" customFormat="1">
      <c r="B135" s="125"/>
      <c r="D135" s="126" t="s">
        <v>146</v>
      </c>
      <c r="E135" s="127" t="s">
        <v>33</v>
      </c>
      <c r="F135" s="128" t="s">
        <v>642</v>
      </c>
      <c r="H135" s="127" t="s">
        <v>33</v>
      </c>
      <c r="L135" s="125"/>
      <c r="M135" s="129"/>
      <c r="T135" s="130"/>
      <c r="AT135" s="127" t="s">
        <v>146</v>
      </c>
      <c r="AU135" s="127" t="s">
        <v>75</v>
      </c>
      <c r="AV135" s="12" t="s">
        <v>73</v>
      </c>
      <c r="AW135" s="12" t="s">
        <v>39</v>
      </c>
      <c r="AX135" s="12" t="s">
        <v>65</v>
      </c>
      <c r="AY135" s="127" t="s">
        <v>136</v>
      </c>
    </row>
    <row r="136" spans="2:65" s="13" customFormat="1">
      <c r="B136" s="131"/>
      <c r="D136" s="126" t="s">
        <v>146</v>
      </c>
      <c r="E136" s="132" t="s">
        <v>33</v>
      </c>
      <c r="F136" s="133" t="s">
        <v>149</v>
      </c>
      <c r="H136" s="134">
        <v>20</v>
      </c>
      <c r="L136" s="131"/>
      <c r="M136" s="135"/>
      <c r="T136" s="136"/>
      <c r="AT136" s="132" t="s">
        <v>146</v>
      </c>
      <c r="AU136" s="132" t="s">
        <v>75</v>
      </c>
      <c r="AV136" s="13" t="s">
        <v>75</v>
      </c>
      <c r="AW136" s="13" t="s">
        <v>39</v>
      </c>
      <c r="AX136" s="13" t="s">
        <v>65</v>
      </c>
      <c r="AY136" s="132" t="s">
        <v>136</v>
      </c>
    </row>
    <row r="137" spans="2:65" s="13" customFormat="1">
      <c r="B137" s="131"/>
      <c r="D137" s="126" t="s">
        <v>146</v>
      </c>
      <c r="E137" s="132" t="s">
        <v>33</v>
      </c>
      <c r="F137" s="133" t="s">
        <v>668</v>
      </c>
      <c r="H137" s="134">
        <v>155.49</v>
      </c>
      <c r="L137" s="131"/>
      <c r="M137" s="135"/>
      <c r="T137" s="136"/>
      <c r="AT137" s="132" t="s">
        <v>146</v>
      </c>
      <c r="AU137" s="132" t="s">
        <v>75</v>
      </c>
      <c r="AV137" s="13" t="s">
        <v>75</v>
      </c>
      <c r="AW137" s="13" t="s">
        <v>39</v>
      </c>
      <c r="AX137" s="13" t="s">
        <v>65</v>
      </c>
      <c r="AY137" s="132" t="s">
        <v>136</v>
      </c>
    </row>
    <row r="138" spans="2:65" s="14" customFormat="1">
      <c r="B138" s="137"/>
      <c r="D138" s="126" t="s">
        <v>146</v>
      </c>
      <c r="E138" s="138" t="s">
        <v>33</v>
      </c>
      <c r="F138" s="139" t="s">
        <v>150</v>
      </c>
      <c r="H138" s="140">
        <v>175.49</v>
      </c>
      <c r="L138" s="137"/>
      <c r="M138" s="141"/>
      <c r="T138" s="142"/>
      <c r="AT138" s="138" t="s">
        <v>146</v>
      </c>
      <c r="AU138" s="138" t="s">
        <v>75</v>
      </c>
      <c r="AV138" s="14" t="s">
        <v>142</v>
      </c>
      <c r="AW138" s="14" t="s">
        <v>39</v>
      </c>
      <c r="AX138" s="14" t="s">
        <v>73</v>
      </c>
      <c r="AY138" s="138" t="s">
        <v>136</v>
      </c>
    </row>
    <row r="139" spans="2:65" s="1" customFormat="1" ht="37.75" customHeight="1">
      <c r="B139" s="29"/>
      <c r="C139" s="110" t="s">
        <v>234</v>
      </c>
      <c r="D139" s="110" t="s">
        <v>138</v>
      </c>
      <c r="E139" s="111" t="s">
        <v>673</v>
      </c>
      <c r="F139" s="112" t="s">
        <v>674</v>
      </c>
      <c r="G139" s="113" t="s">
        <v>89</v>
      </c>
      <c r="H139" s="114">
        <v>65</v>
      </c>
      <c r="I139" s="115"/>
      <c r="J139" s="115">
        <f>ROUND(I139*H139,2)</f>
        <v>0</v>
      </c>
      <c r="K139" s="112" t="s">
        <v>141</v>
      </c>
      <c r="L139" s="29"/>
      <c r="M139" s="116" t="s">
        <v>33</v>
      </c>
      <c r="N139" s="117" t="s">
        <v>49</v>
      </c>
      <c r="O139" s="118">
        <v>0.72</v>
      </c>
      <c r="P139" s="118">
        <f>O139*H139</f>
        <v>46.8</v>
      </c>
      <c r="Q139" s="118">
        <v>8.9219999999999994E-2</v>
      </c>
      <c r="R139" s="118">
        <f>Q139*H139</f>
        <v>5.7992999999999997</v>
      </c>
      <c r="S139" s="118">
        <v>0</v>
      </c>
      <c r="T139" s="119">
        <f>S139*H139</f>
        <v>0</v>
      </c>
      <c r="AR139" s="120" t="s">
        <v>142</v>
      </c>
      <c r="AT139" s="120" t="s">
        <v>138</v>
      </c>
      <c r="AU139" s="120" t="s">
        <v>75</v>
      </c>
      <c r="AY139" s="16" t="s">
        <v>136</v>
      </c>
      <c r="BE139" s="121">
        <f>IF(N139="základní",J139,0)</f>
        <v>0</v>
      </c>
      <c r="BF139" s="121">
        <f>IF(N139="snížená",J139,0)</f>
        <v>0</v>
      </c>
      <c r="BG139" s="121">
        <f>IF(N139="zákl. přenesená",J139,0)</f>
        <v>0</v>
      </c>
      <c r="BH139" s="121">
        <f>IF(N139="sníž. přenesená",J139,0)</f>
        <v>0</v>
      </c>
      <c r="BI139" s="121">
        <f>IF(N139="nulová",J139,0)</f>
        <v>0</v>
      </c>
      <c r="BJ139" s="16" t="s">
        <v>73</v>
      </c>
      <c r="BK139" s="121">
        <f>ROUND(I139*H139,2)</f>
        <v>0</v>
      </c>
      <c r="BL139" s="16" t="s">
        <v>142</v>
      </c>
      <c r="BM139" s="120" t="s">
        <v>675</v>
      </c>
    </row>
    <row r="140" spans="2:65" s="1" customFormat="1">
      <c r="B140" s="29"/>
      <c r="D140" s="122" t="s">
        <v>144</v>
      </c>
      <c r="F140" s="123" t="s">
        <v>676</v>
      </c>
      <c r="L140" s="29"/>
      <c r="M140" s="124"/>
      <c r="T140" s="49"/>
      <c r="AT140" s="16" t="s">
        <v>144</v>
      </c>
      <c r="AU140" s="16" t="s">
        <v>75</v>
      </c>
    </row>
    <row r="141" spans="2:65" s="12" customFormat="1">
      <c r="B141" s="125"/>
      <c r="D141" s="126" t="s">
        <v>146</v>
      </c>
      <c r="E141" s="127" t="s">
        <v>33</v>
      </c>
      <c r="F141" s="128" t="s">
        <v>642</v>
      </c>
      <c r="H141" s="127" t="s">
        <v>33</v>
      </c>
      <c r="L141" s="125"/>
      <c r="M141" s="129"/>
      <c r="T141" s="130"/>
      <c r="AT141" s="127" t="s">
        <v>146</v>
      </c>
      <c r="AU141" s="127" t="s">
        <v>75</v>
      </c>
      <c r="AV141" s="12" t="s">
        <v>73</v>
      </c>
      <c r="AW141" s="12" t="s">
        <v>39</v>
      </c>
      <c r="AX141" s="12" t="s">
        <v>65</v>
      </c>
      <c r="AY141" s="127" t="s">
        <v>136</v>
      </c>
    </row>
    <row r="142" spans="2:65" s="13" customFormat="1">
      <c r="B142" s="131"/>
      <c r="D142" s="126" t="s">
        <v>146</v>
      </c>
      <c r="E142" s="132" t="s">
        <v>33</v>
      </c>
      <c r="F142" s="133" t="s">
        <v>595</v>
      </c>
      <c r="H142" s="134">
        <v>65</v>
      </c>
      <c r="L142" s="131"/>
      <c r="M142" s="135"/>
      <c r="T142" s="136"/>
      <c r="AT142" s="132" t="s">
        <v>146</v>
      </c>
      <c r="AU142" s="132" t="s">
        <v>75</v>
      </c>
      <c r="AV142" s="13" t="s">
        <v>75</v>
      </c>
      <c r="AW142" s="13" t="s">
        <v>39</v>
      </c>
      <c r="AX142" s="13" t="s">
        <v>65</v>
      </c>
      <c r="AY142" s="132" t="s">
        <v>136</v>
      </c>
    </row>
    <row r="143" spans="2:65" s="14" customFormat="1">
      <c r="B143" s="137"/>
      <c r="D143" s="126" t="s">
        <v>146</v>
      </c>
      <c r="E143" s="138" t="s">
        <v>33</v>
      </c>
      <c r="F143" s="139" t="s">
        <v>150</v>
      </c>
      <c r="H143" s="140">
        <v>65</v>
      </c>
      <c r="L143" s="137"/>
      <c r="M143" s="141"/>
      <c r="T143" s="142"/>
      <c r="AT143" s="138" t="s">
        <v>146</v>
      </c>
      <c r="AU143" s="138" t="s">
        <v>75</v>
      </c>
      <c r="AV143" s="14" t="s">
        <v>142</v>
      </c>
      <c r="AW143" s="14" t="s">
        <v>39</v>
      </c>
      <c r="AX143" s="14" t="s">
        <v>73</v>
      </c>
      <c r="AY143" s="138" t="s">
        <v>136</v>
      </c>
    </row>
    <row r="144" spans="2:65" s="1" customFormat="1" ht="16.5" customHeight="1">
      <c r="B144" s="29"/>
      <c r="C144" s="143" t="s">
        <v>8</v>
      </c>
      <c r="D144" s="143" t="s">
        <v>284</v>
      </c>
      <c r="E144" s="144" t="s">
        <v>677</v>
      </c>
      <c r="F144" s="145" t="s">
        <v>678</v>
      </c>
      <c r="G144" s="146" t="s">
        <v>89</v>
      </c>
      <c r="H144" s="147">
        <v>66.95</v>
      </c>
      <c r="I144" s="148"/>
      <c r="J144" s="148">
        <f>ROUND(I144*H144,2)</f>
        <v>0</v>
      </c>
      <c r="K144" s="145" t="s">
        <v>141</v>
      </c>
      <c r="L144" s="149"/>
      <c r="M144" s="150" t="s">
        <v>33</v>
      </c>
      <c r="N144" s="151" t="s">
        <v>49</v>
      </c>
      <c r="O144" s="118">
        <v>0</v>
      </c>
      <c r="P144" s="118">
        <f>O144*H144</f>
        <v>0</v>
      </c>
      <c r="Q144" s="118">
        <v>0.113</v>
      </c>
      <c r="R144" s="118">
        <f>Q144*H144</f>
        <v>7.5653500000000005</v>
      </c>
      <c r="S144" s="118">
        <v>0</v>
      </c>
      <c r="T144" s="119">
        <f>S144*H144</f>
        <v>0</v>
      </c>
      <c r="AR144" s="120" t="s">
        <v>216</v>
      </c>
      <c r="AT144" s="120" t="s">
        <v>284</v>
      </c>
      <c r="AU144" s="120" t="s">
        <v>75</v>
      </c>
      <c r="AY144" s="16" t="s">
        <v>136</v>
      </c>
      <c r="BE144" s="121">
        <f>IF(N144="základní",J144,0)</f>
        <v>0</v>
      </c>
      <c r="BF144" s="121">
        <f>IF(N144="snížená",J144,0)</f>
        <v>0</v>
      </c>
      <c r="BG144" s="121">
        <f>IF(N144="zákl. přenesená",J144,0)</f>
        <v>0</v>
      </c>
      <c r="BH144" s="121">
        <f>IF(N144="sníž. přenesená",J144,0)</f>
        <v>0</v>
      </c>
      <c r="BI144" s="121">
        <f>IF(N144="nulová",J144,0)</f>
        <v>0</v>
      </c>
      <c r="BJ144" s="16" t="s">
        <v>73</v>
      </c>
      <c r="BK144" s="121">
        <f>ROUND(I144*H144,2)</f>
        <v>0</v>
      </c>
      <c r="BL144" s="16" t="s">
        <v>142</v>
      </c>
      <c r="BM144" s="120" t="s">
        <v>679</v>
      </c>
    </row>
    <row r="145" spans="2:51" s="1" customFormat="1" ht="18">
      <c r="B145" s="29"/>
      <c r="D145" s="126" t="s">
        <v>680</v>
      </c>
      <c r="F145" s="158" t="s">
        <v>681</v>
      </c>
      <c r="L145" s="29"/>
      <c r="M145" s="124"/>
      <c r="T145" s="49"/>
      <c r="AT145" s="16" t="s">
        <v>680</v>
      </c>
      <c r="AU145" s="16" t="s">
        <v>75</v>
      </c>
    </row>
    <row r="146" spans="2:51" s="13" customFormat="1">
      <c r="B146" s="131"/>
      <c r="D146" s="126" t="s">
        <v>146</v>
      </c>
      <c r="F146" s="133" t="s">
        <v>682</v>
      </c>
      <c r="H146" s="134">
        <v>66.95</v>
      </c>
      <c r="L146" s="131"/>
      <c r="M146" s="159"/>
      <c r="N146" s="160"/>
      <c r="O146" s="160"/>
      <c r="P146" s="160"/>
      <c r="Q146" s="160"/>
      <c r="R146" s="160"/>
      <c r="S146" s="160"/>
      <c r="T146" s="161"/>
      <c r="AT146" s="132" t="s">
        <v>146</v>
      </c>
      <c r="AU146" s="132" t="s">
        <v>75</v>
      </c>
      <c r="AV146" s="13" t="s">
        <v>75</v>
      </c>
      <c r="AW146" s="13" t="s">
        <v>4</v>
      </c>
      <c r="AX146" s="13" t="s">
        <v>73</v>
      </c>
      <c r="AY146" s="132" t="s">
        <v>136</v>
      </c>
    </row>
    <row r="147" spans="2:51" s="1" customFormat="1" ht="7" customHeight="1">
      <c r="B147" s="38"/>
      <c r="C147" s="39"/>
      <c r="D147" s="39"/>
      <c r="E147" s="39"/>
      <c r="F147" s="39"/>
      <c r="G147" s="39"/>
      <c r="H147" s="39"/>
      <c r="I147" s="39"/>
      <c r="J147" s="39"/>
      <c r="K147" s="39"/>
      <c r="L147" s="29"/>
    </row>
  </sheetData>
  <sheetProtection algorithmName="SHA-512" hashValue="ncqWstufkRKbev0jNAr6IQGVQyxvGLlAECyD6MD0co3BJMXQsWbV99uoYPXAE77AHXkYRgK44wuWuyK8gHAApA==" saltValue="x0o/Fqi+bWljIfCr5pdjkw==" spinCount="100000" sheet="1" objects="1" scenarios="1"/>
  <protectedRanges>
    <protectedRange sqref="I87 I92 I95 I100 I106 I112 I117 I122 I127 I133 I139 I144" name="Oblast1"/>
  </protectedRanges>
  <autoFilter ref="C83:K146" xr:uid="{00000000-0009-0000-0000-000005000000}"/>
  <mergeCells count="9">
    <mergeCell ref="E50:H50"/>
    <mergeCell ref="E74:H74"/>
    <mergeCell ref="E76:H76"/>
    <mergeCell ref="L2:V2"/>
    <mergeCell ref="E7:H7"/>
    <mergeCell ref="E9:H9"/>
    <mergeCell ref="E18:H18"/>
    <mergeCell ref="E27:H27"/>
    <mergeCell ref="E48:H48"/>
  </mergeCells>
  <hyperlinks>
    <hyperlink ref="F88" r:id="rId1" xr:uid="{00000000-0004-0000-0500-000000000000}"/>
    <hyperlink ref="F96" r:id="rId2" xr:uid="{00000000-0004-0000-0500-000001000000}"/>
    <hyperlink ref="F107" r:id="rId3" xr:uid="{00000000-0004-0000-0500-000002000000}"/>
    <hyperlink ref="F113" r:id="rId4" xr:uid="{00000000-0004-0000-0500-000003000000}"/>
    <hyperlink ref="F118" r:id="rId5" xr:uid="{00000000-0004-0000-0500-000004000000}"/>
    <hyperlink ref="F123" r:id="rId6" xr:uid="{00000000-0004-0000-0500-000005000000}"/>
    <hyperlink ref="F128" r:id="rId7" xr:uid="{00000000-0004-0000-0500-000006000000}"/>
    <hyperlink ref="F134" r:id="rId8" xr:uid="{00000000-0004-0000-0500-000007000000}"/>
    <hyperlink ref="F140" r:id="rId9" xr:uid="{00000000-0004-0000-0500-000008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98"/>
  <sheetViews>
    <sheetView showGridLines="0" workbookViewId="0">
      <selection activeCell="I96" sqref="I96"/>
    </sheetView>
  </sheetViews>
  <sheetFormatPr defaultRowHeight="10"/>
  <cols>
    <col min="1" max="1" width="8.33203125" customWidth="1"/>
    <col min="2" max="2" width="1.109375" customWidth="1"/>
    <col min="3" max="3" width="4.109375" customWidth="1"/>
    <col min="4" max="4" width="4.33203125" customWidth="1"/>
    <col min="5" max="5" width="17.109375" customWidth="1"/>
    <col min="6" max="6" width="10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330"/>
      <c r="M2" s="330"/>
      <c r="N2" s="330"/>
      <c r="O2" s="330"/>
      <c r="P2" s="330"/>
      <c r="Q2" s="330"/>
      <c r="R2" s="330"/>
      <c r="S2" s="330"/>
      <c r="T2" s="330"/>
      <c r="U2" s="330"/>
      <c r="V2" s="330"/>
      <c r="AT2" s="16" t="s">
        <v>84</v>
      </c>
    </row>
    <row r="3" spans="2:46" ht="7" customHeight="1">
      <c r="B3" s="17"/>
      <c r="C3" s="18"/>
      <c r="D3" s="18"/>
      <c r="E3" s="18"/>
      <c r="F3" s="18"/>
      <c r="G3" s="18"/>
      <c r="H3" s="18"/>
      <c r="I3" s="18"/>
      <c r="J3" s="18"/>
      <c r="K3" s="18"/>
      <c r="L3" s="19"/>
      <c r="AT3" s="16" t="s">
        <v>75</v>
      </c>
    </row>
    <row r="4" spans="2:46" ht="25" customHeight="1">
      <c r="B4" s="19"/>
      <c r="D4" s="20" t="s">
        <v>94</v>
      </c>
      <c r="L4" s="19"/>
      <c r="M4" s="69" t="s">
        <v>10</v>
      </c>
      <c r="AT4" s="16" t="s">
        <v>4</v>
      </c>
    </row>
    <row r="5" spans="2:46" ht="7" customHeight="1">
      <c r="B5" s="19"/>
      <c r="L5" s="19"/>
    </row>
    <row r="6" spans="2:46" ht="12" customHeight="1">
      <c r="B6" s="19"/>
      <c r="D6" s="25" t="s">
        <v>14</v>
      </c>
      <c r="L6" s="19"/>
    </row>
    <row r="7" spans="2:46" ht="16.5" customHeight="1">
      <c r="B7" s="19"/>
      <c r="E7" s="348" t="str">
        <f>'Rekapitulace stavby'!K6</f>
        <v>Revitalizace Koupaliště Lhotka - Kalové hospodářství a Bioodpad</v>
      </c>
      <c r="F7" s="349"/>
      <c r="G7" s="349"/>
      <c r="H7" s="349"/>
      <c r="L7" s="19"/>
    </row>
    <row r="8" spans="2:46" s="1" customFormat="1" ht="12" customHeight="1">
      <c r="B8" s="29"/>
      <c r="D8" s="25" t="s">
        <v>102</v>
      </c>
      <c r="L8" s="29"/>
    </row>
    <row r="9" spans="2:46" s="1" customFormat="1" ht="16.5" customHeight="1">
      <c r="B9" s="29"/>
      <c r="E9" s="309" t="s">
        <v>683</v>
      </c>
      <c r="F9" s="347"/>
      <c r="G9" s="347"/>
      <c r="H9" s="347"/>
      <c r="L9" s="29"/>
    </row>
    <row r="10" spans="2:46" s="1" customFormat="1">
      <c r="B10" s="29"/>
      <c r="L10" s="29"/>
    </row>
    <row r="11" spans="2:46" s="1" customFormat="1" ht="12" customHeight="1">
      <c r="B11" s="29"/>
      <c r="D11" s="25" t="s">
        <v>15</v>
      </c>
      <c r="F11" s="23" t="s">
        <v>33</v>
      </c>
      <c r="I11" s="25" t="s">
        <v>17</v>
      </c>
      <c r="J11" s="23" t="s">
        <v>33</v>
      </c>
      <c r="L11" s="29"/>
    </row>
    <row r="12" spans="2:46" s="1" customFormat="1" ht="12" customHeight="1">
      <c r="B12" s="29"/>
      <c r="D12" s="25" t="s">
        <v>19</v>
      </c>
      <c r="F12" s="23" t="s">
        <v>20</v>
      </c>
      <c r="I12" s="25" t="s">
        <v>21</v>
      </c>
      <c r="J12" s="46">
        <f>'Rekapitulace stavby'!AN8</f>
        <v>0</v>
      </c>
      <c r="L12" s="29"/>
    </row>
    <row r="13" spans="2:46" s="1" customFormat="1" ht="10.75" customHeight="1">
      <c r="B13" s="29"/>
      <c r="L13" s="29"/>
    </row>
    <row r="14" spans="2:46" s="1" customFormat="1" ht="12" customHeight="1">
      <c r="B14" s="29"/>
      <c r="D14" s="25" t="s">
        <v>26</v>
      </c>
      <c r="I14" s="25" t="s">
        <v>27</v>
      </c>
      <c r="J14" s="23" t="s">
        <v>28</v>
      </c>
      <c r="L14" s="29"/>
    </row>
    <row r="15" spans="2:46" s="1" customFormat="1" ht="18" customHeight="1">
      <c r="B15" s="29"/>
      <c r="E15" s="23" t="s">
        <v>29</v>
      </c>
      <c r="I15" s="25" t="s">
        <v>30</v>
      </c>
      <c r="J15" s="23" t="s">
        <v>31</v>
      </c>
      <c r="L15" s="29"/>
    </row>
    <row r="16" spans="2:46" s="1" customFormat="1" ht="7" customHeight="1">
      <c r="B16" s="29"/>
      <c r="L16" s="29"/>
    </row>
    <row r="17" spans="2:12" s="1" customFormat="1" ht="12" customHeight="1">
      <c r="B17" s="29"/>
      <c r="D17" s="25" t="s">
        <v>32</v>
      </c>
      <c r="I17" s="25" t="s">
        <v>27</v>
      </c>
      <c r="J17" s="23" t="s">
        <v>33</v>
      </c>
      <c r="L17" s="29"/>
    </row>
    <row r="18" spans="2:12" s="1" customFormat="1" ht="18" customHeight="1">
      <c r="B18" s="29"/>
      <c r="E18" s="23" t="s">
        <v>34</v>
      </c>
      <c r="I18" s="25" t="s">
        <v>30</v>
      </c>
      <c r="J18" s="23" t="s">
        <v>33</v>
      </c>
      <c r="L18" s="29"/>
    </row>
    <row r="19" spans="2:12" s="1" customFormat="1" ht="7" customHeight="1">
      <c r="B19" s="29"/>
      <c r="L19" s="29"/>
    </row>
    <row r="20" spans="2:12" s="1" customFormat="1" ht="12" customHeight="1">
      <c r="B20" s="29"/>
      <c r="D20" s="25" t="s">
        <v>35</v>
      </c>
      <c r="I20" s="25" t="s">
        <v>27</v>
      </c>
      <c r="J20" s="23" t="s">
        <v>36</v>
      </c>
      <c r="L20" s="29"/>
    </row>
    <row r="21" spans="2:12" s="1" customFormat="1" ht="18" customHeight="1">
      <c r="B21" s="29"/>
      <c r="E21" s="23" t="s">
        <v>37</v>
      </c>
      <c r="I21" s="25" t="s">
        <v>30</v>
      </c>
      <c r="J21" s="23" t="s">
        <v>38</v>
      </c>
      <c r="L21" s="29"/>
    </row>
    <row r="22" spans="2:12" s="1" customFormat="1" ht="7" customHeight="1">
      <c r="B22" s="29"/>
      <c r="L22" s="29"/>
    </row>
    <row r="23" spans="2:12" s="1" customFormat="1" ht="12" customHeight="1">
      <c r="B23" s="29"/>
      <c r="D23" s="25" t="s">
        <v>40</v>
      </c>
      <c r="I23" s="25" t="s">
        <v>27</v>
      </c>
      <c r="J23" s="23" t="s">
        <v>33</v>
      </c>
      <c r="L23" s="29"/>
    </row>
    <row r="24" spans="2:12" s="1" customFormat="1" ht="18" customHeight="1">
      <c r="B24" s="29"/>
      <c r="E24" s="23" t="s">
        <v>41</v>
      </c>
      <c r="I24" s="25" t="s">
        <v>30</v>
      </c>
      <c r="J24" s="23" t="s">
        <v>33</v>
      </c>
      <c r="L24" s="29"/>
    </row>
    <row r="25" spans="2:12" s="1" customFormat="1" ht="7" customHeight="1">
      <c r="B25" s="29"/>
      <c r="L25" s="29"/>
    </row>
    <row r="26" spans="2:12" s="1" customFormat="1" ht="12" customHeight="1">
      <c r="B26" s="29"/>
      <c r="D26" s="25" t="s">
        <v>42</v>
      </c>
      <c r="L26" s="29"/>
    </row>
    <row r="27" spans="2:12" s="7" customFormat="1" ht="47.25" customHeight="1">
      <c r="B27" s="70"/>
      <c r="E27" s="332" t="s">
        <v>43</v>
      </c>
      <c r="F27" s="332"/>
      <c r="G27" s="332"/>
      <c r="H27" s="332"/>
      <c r="L27" s="70"/>
    </row>
    <row r="28" spans="2:12" s="1" customFormat="1" ht="7" customHeight="1">
      <c r="B28" s="29"/>
      <c r="L28" s="29"/>
    </row>
    <row r="29" spans="2:12" s="1" customFormat="1" ht="7" customHeight="1">
      <c r="B29" s="29"/>
      <c r="D29" s="47"/>
      <c r="E29" s="47"/>
      <c r="F29" s="47"/>
      <c r="G29" s="47"/>
      <c r="H29" s="47"/>
      <c r="I29" s="47"/>
      <c r="J29" s="47"/>
      <c r="K29" s="47"/>
      <c r="L29" s="29"/>
    </row>
    <row r="30" spans="2:12" s="1" customFormat="1" ht="25.4" customHeight="1">
      <c r="B30" s="29"/>
      <c r="D30" s="71" t="s">
        <v>44</v>
      </c>
      <c r="J30" s="59">
        <f>ROUND(J84, 2)</f>
        <v>0</v>
      </c>
      <c r="L30" s="29"/>
    </row>
    <row r="31" spans="2:12" s="1" customFormat="1" ht="7" customHeight="1">
      <c r="B31" s="29"/>
      <c r="D31" s="47"/>
      <c r="E31" s="47"/>
      <c r="F31" s="47"/>
      <c r="G31" s="47"/>
      <c r="H31" s="47"/>
      <c r="I31" s="47"/>
      <c r="J31" s="47"/>
      <c r="K31" s="47"/>
      <c r="L31" s="29"/>
    </row>
    <row r="32" spans="2:12" s="1" customFormat="1" ht="14.5" customHeight="1">
      <c r="B32" s="29"/>
      <c r="F32" s="32" t="s">
        <v>46</v>
      </c>
      <c r="I32" s="32" t="s">
        <v>45</v>
      </c>
      <c r="J32" s="32" t="s">
        <v>47</v>
      </c>
      <c r="L32" s="29"/>
    </row>
    <row r="33" spans="2:12" s="1" customFormat="1" ht="14.5" customHeight="1">
      <c r="B33" s="29"/>
      <c r="D33" s="48" t="s">
        <v>48</v>
      </c>
      <c r="E33" s="25" t="s">
        <v>49</v>
      </c>
      <c r="F33" s="72">
        <f>ROUND((SUM(BE84:BE97)),  2)</f>
        <v>0</v>
      </c>
      <c r="I33" s="73">
        <v>0.21</v>
      </c>
      <c r="J33" s="72">
        <f>ROUND(((SUM(BE84:BE97))*I33),  2)</f>
        <v>0</v>
      </c>
      <c r="L33" s="29"/>
    </row>
    <row r="34" spans="2:12" s="1" customFormat="1" ht="14.5" customHeight="1">
      <c r="B34" s="29"/>
      <c r="E34" s="25" t="s">
        <v>50</v>
      </c>
      <c r="F34" s="72">
        <f>ROUND((SUM(BF84:BF97)),  2)</f>
        <v>0</v>
      </c>
      <c r="I34" s="73">
        <v>0.12</v>
      </c>
      <c r="J34" s="72">
        <f>ROUND(((SUM(BF84:BF97))*I34),  2)</f>
        <v>0</v>
      </c>
      <c r="L34" s="29"/>
    </row>
    <row r="35" spans="2:12" s="1" customFormat="1" ht="14.5" hidden="1" customHeight="1">
      <c r="B35" s="29"/>
      <c r="E35" s="25" t="s">
        <v>51</v>
      </c>
      <c r="F35" s="72">
        <f>ROUND((SUM(BG84:BG97)),  2)</f>
        <v>0</v>
      </c>
      <c r="I35" s="73">
        <v>0.21</v>
      </c>
      <c r="J35" s="72">
        <f>0</f>
        <v>0</v>
      </c>
      <c r="L35" s="29"/>
    </row>
    <row r="36" spans="2:12" s="1" customFormat="1" ht="14.5" hidden="1" customHeight="1">
      <c r="B36" s="29"/>
      <c r="E36" s="25" t="s">
        <v>52</v>
      </c>
      <c r="F36" s="72">
        <f>ROUND((SUM(BH84:BH97)),  2)</f>
        <v>0</v>
      </c>
      <c r="I36" s="73">
        <v>0.12</v>
      </c>
      <c r="J36" s="72">
        <f>0</f>
        <v>0</v>
      </c>
      <c r="L36" s="29"/>
    </row>
    <row r="37" spans="2:12" s="1" customFormat="1" ht="14.5" hidden="1" customHeight="1">
      <c r="B37" s="29"/>
      <c r="E37" s="25" t="s">
        <v>53</v>
      </c>
      <c r="F37" s="72">
        <f>ROUND((SUM(BI84:BI97)),  2)</f>
        <v>0</v>
      </c>
      <c r="I37" s="73">
        <v>0</v>
      </c>
      <c r="J37" s="72">
        <f>0</f>
        <v>0</v>
      </c>
      <c r="L37" s="29"/>
    </row>
    <row r="38" spans="2:12" s="1" customFormat="1" ht="7" customHeight="1">
      <c r="B38" s="29"/>
      <c r="L38" s="29"/>
    </row>
    <row r="39" spans="2:12" s="1" customFormat="1" ht="25.4" customHeight="1">
      <c r="B39" s="29"/>
      <c r="C39" s="74"/>
      <c r="D39" s="75" t="s">
        <v>54</v>
      </c>
      <c r="E39" s="50"/>
      <c r="F39" s="50"/>
      <c r="G39" s="76" t="s">
        <v>55</v>
      </c>
      <c r="H39" s="77" t="s">
        <v>56</v>
      </c>
      <c r="I39" s="50"/>
      <c r="J39" s="78">
        <f>SUM(J30:J37)</f>
        <v>0</v>
      </c>
      <c r="K39" s="79"/>
      <c r="L39" s="29"/>
    </row>
    <row r="40" spans="2:12" s="1" customFormat="1" ht="14.5" customHeight="1">
      <c r="B40" s="38"/>
      <c r="C40" s="39"/>
      <c r="D40" s="39"/>
      <c r="E40" s="39"/>
      <c r="F40" s="39"/>
      <c r="G40" s="39"/>
      <c r="H40" s="39"/>
      <c r="I40" s="39"/>
      <c r="J40" s="39"/>
      <c r="K40" s="39"/>
      <c r="L40" s="29"/>
    </row>
    <row r="44" spans="2:12" s="1" customFormat="1" ht="7" customHeight="1">
      <c r="B44" s="40"/>
      <c r="C44" s="41"/>
      <c r="D44" s="41"/>
      <c r="E44" s="41"/>
      <c r="F44" s="41"/>
      <c r="G44" s="41"/>
      <c r="H44" s="41"/>
      <c r="I44" s="41"/>
      <c r="J44" s="41"/>
      <c r="K44" s="41"/>
      <c r="L44" s="29"/>
    </row>
    <row r="45" spans="2:12" s="1" customFormat="1" ht="25" customHeight="1">
      <c r="B45" s="29"/>
      <c r="C45" s="20" t="s">
        <v>104</v>
      </c>
      <c r="L45" s="29"/>
    </row>
    <row r="46" spans="2:12" s="1" customFormat="1" ht="7" customHeight="1">
      <c r="B46" s="29"/>
      <c r="L46" s="29"/>
    </row>
    <row r="47" spans="2:12" s="1" customFormat="1" ht="12" customHeight="1">
      <c r="B47" s="29"/>
      <c r="C47" s="25" t="s">
        <v>14</v>
      </c>
      <c r="L47" s="29"/>
    </row>
    <row r="48" spans="2:12" s="1" customFormat="1" ht="16.5" customHeight="1">
      <c r="B48" s="29"/>
      <c r="E48" s="348" t="str">
        <f>E7</f>
        <v>Revitalizace Koupaliště Lhotka - Kalové hospodářství a Bioodpad</v>
      </c>
      <c r="F48" s="349"/>
      <c r="G48" s="349"/>
      <c r="H48" s="349"/>
      <c r="L48" s="29"/>
    </row>
    <row r="49" spans="2:47" s="1" customFormat="1" ht="12" customHeight="1">
      <c r="B49" s="29"/>
      <c r="C49" s="25" t="s">
        <v>102</v>
      </c>
      <c r="L49" s="29"/>
    </row>
    <row r="50" spans="2:47" s="1" customFormat="1" ht="16.5" customHeight="1">
      <c r="B50" s="29"/>
      <c r="E50" s="309" t="str">
        <f>E9</f>
        <v>VRN - Vedlejší rozpočtové náklady</v>
      </c>
      <c r="F50" s="347"/>
      <c r="G50" s="347"/>
      <c r="H50" s="347"/>
      <c r="L50" s="29"/>
    </row>
    <row r="51" spans="2:47" s="1" customFormat="1" ht="7" customHeight="1">
      <c r="B51" s="29"/>
      <c r="L51" s="29"/>
    </row>
    <row r="52" spans="2:47" s="1" customFormat="1" ht="12" customHeight="1">
      <c r="B52" s="29"/>
      <c r="C52" s="25" t="s">
        <v>19</v>
      </c>
      <c r="F52" s="23" t="str">
        <f>F12</f>
        <v>Koupaliště Lhotka</v>
      </c>
      <c r="I52" s="25" t="s">
        <v>21</v>
      </c>
      <c r="J52" s="46"/>
      <c r="L52" s="29"/>
    </row>
    <row r="53" spans="2:47" s="1" customFormat="1" ht="7" customHeight="1">
      <c r="B53" s="29"/>
      <c r="L53" s="29"/>
    </row>
    <row r="54" spans="2:47" s="1" customFormat="1" ht="15.25" customHeight="1">
      <c r="B54" s="29"/>
      <c r="C54" s="25" t="s">
        <v>26</v>
      </c>
      <c r="F54" s="23" t="str">
        <f>E15</f>
        <v xml:space="preserve">Městská část Praha 4 </v>
      </c>
      <c r="I54" s="25" t="s">
        <v>35</v>
      </c>
      <c r="J54" s="27" t="str">
        <f>E21</f>
        <v>Sweco, a.s.</v>
      </c>
      <c r="L54" s="29"/>
    </row>
    <row r="55" spans="2:47" s="1" customFormat="1" ht="15.25" customHeight="1">
      <c r="B55" s="29"/>
      <c r="C55" s="25" t="s">
        <v>32</v>
      </c>
      <c r="F55" s="23" t="str">
        <f>IF(E18="","",E18)</f>
        <v xml:space="preserve"> </v>
      </c>
      <c r="I55" s="25" t="s">
        <v>40</v>
      </c>
      <c r="J55" s="27" t="str">
        <f>E24</f>
        <v>Prejza, Mayerová</v>
      </c>
      <c r="L55" s="29"/>
    </row>
    <row r="56" spans="2:47" s="1" customFormat="1" ht="10.4" customHeight="1">
      <c r="B56" s="29"/>
      <c r="L56" s="29"/>
    </row>
    <row r="57" spans="2:47" s="1" customFormat="1" ht="29.25" customHeight="1">
      <c r="B57" s="29"/>
      <c r="C57" s="80" t="s">
        <v>105</v>
      </c>
      <c r="D57" s="74"/>
      <c r="E57" s="74"/>
      <c r="F57" s="74"/>
      <c r="G57" s="74"/>
      <c r="H57" s="74"/>
      <c r="I57" s="74"/>
      <c r="J57" s="81" t="s">
        <v>106</v>
      </c>
      <c r="K57" s="74"/>
      <c r="L57" s="29"/>
    </row>
    <row r="58" spans="2:47" s="1" customFormat="1" ht="10.4" customHeight="1">
      <c r="B58" s="29"/>
      <c r="L58" s="29"/>
    </row>
    <row r="59" spans="2:47" s="1" customFormat="1" ht="22.75" customHeight="1">
      <c r="B59" s="29"/>
      <c r="C59" s="82" t="s">
        <v>63</v>
      </c>
      <c r="J59" s="59">
        <f>J84</f>
        <v>0</v>
      </c>
      <c r="L59" s="29"/>
      <c r="AU59" s="16" t="s">
        <v>107</v>
      </c>
    </row>
    <row r="60" spans="2:47" s="8" customFormat="1" ht="25" customHeight="1">
      <c r="B60" s="83"/>
      <c r="D60" s="84" t="s">
        <v>683</v>
      </c>
      <c r="E60" s="85"/>
      <c r="F60" s="85"/>
      <c r="G60" s="85"/>
      <c r="H60" s="85"/>
      <c r="I60" s="85"/>
      <c r="J60" s="86">
        <f>J85</f>
        <v>0</v>
      </c>
      <c r="L60" s="83"/>
    </row>
    <row r="61" spans="2:47" s="9" customFormat="1" ht="19.899999999999999" customHeight="1">
      <c r="B61" s="87"/>
      <c r="D61" s="88" t="s">
        <v>684</v>
      </c>
      <c r="E61" s="89"/>
      <c r="F61" s="89"/>
      <c r="G61" s="89"/>
      <c r="H61" s="89"/>
      <c r="I61" s="89"/>
      <c r="J61" s="90">
        <f>J86</f>
        <v>0</v>
      </c>
      <c r="L61" s="87"/>
    </row>
    <row r="62" spans="2:47" s="9" customFormat="1" ht="19.899999999999999" customHeight="1">
      <c r="B62" s="87"/>
      <c r="D62" s="88" t="s">
        <v>685</v>
      </c>
      <c r="E62" s="89"/>
      <c r="F62" s="89"/>
      <c r="G62" s="89"/>
      <c r="H62" s="89"/>
      <c r="I62" s="89"/>
      <c r="J62" s="90">
        <f>J89</f>
        <v>0</v>
      </c>
      <c r="L62" s="87"/>
    </row>
    <row r="63" spans="2:47" s="9" customFormat="1" ht="19.899999999999999" customHeight="1">
      <c r="B63" s="87"/>
      <c r="D63" s="88" t="s">
        <v>686</v>
      </c>
      <c r="E63" s="89"/>
      <c r="F63" s="89"/>
      <c r="G63" s="89"/>
      <c r="H63" s="89"/>
      <c r="I63" s="89"/>
      <c r="J63" s="90">
        <f>J92</f>
        <v>0</v>
      </c>
      <c r="L63" s="87"/>
    </row>
    <row r="64" spans="2:47" s="9" customFormat="1" ht="19.899999999999999" customHeight="1">
      <c r="B64" s="87"/>
      <c r="D64" s="88" t="s">
        <v>687</v>
      </c>
      <c r="E64" s="89"/>
      <c r="F64" s="89"/>
      <c r="G64" s="89"/>
      <c r="H64" s="89"/>
      <c r="I64" s="89"/>
      <c r="J64" s="90">
        <f>J95</f>
        <v>0</v>
      </c>
      <c r="L64" s="87"/>
    </row>
    <row r="65" spans="2:12" s="1" customFormat="1" ht="21.75" customHeight="1">
      <c r="B65" s="29"/>
      <c r="L65" s="29"/>
    </row>
    <row r="66" spans="2:12" s="1" customFormat="1" ht="7" customHeight="1">
      <c r="B66" s="38"/>
      <c r="C66" s="39"/>
      <c r="D66" s="39"/>
      <c r="E66" s="39"/>
      <c r="F66" s="39"/>
      <c r="G66" s="39"/>
      <c r="H66" s="39"/>
      <c r="I66" s="39"/>
      <c r="J66" s="39"/>
      <c r="K66" s="39"/>
      <c r="L66" s="29"/>
    </row>
    <row r="70" spans="2:12" s="1" customFormat="1" ht="7" customHeight="1">
      <c r="B70" s="40"/>
      <c r="C70" s="41"/>
      <c r="D70" s="41"/>
      <c r="E70" s="41"/>
      <c r="F70" s="41"/>
      <c r="G70" s="41"/>
      <c r="H70" s="41"/>
      <c r="I70" s="41"/>
      <c r="J70" s="41"/>
      <c r="K70" s="41"/>
      <c r="L70" s="29"/>
    </row>
    <row r="71" spans="2:12" s="1" customFormat="1" ht="25" customHeight="1">
      <c r="B71" s="29"/>
      <c r="C71" s="20" t="s">
        <v>121</v>
      </c>
      <c r="L71" s="29"/>
    </row>
    <row r="72" spans="2:12" s="1" customFormat="1" ht="7" customHeight="1">
      <c r="B72" s="29"/>
      <c r="L72" s="29"/>
    </row>
    <row r="73" spans="2:12" s="1" customFormat="1" ht="12" customHeight="1">
      <c r="B73" s="29"/>
      <c r="C73" s="25" t="s">
        <v>14</v>
      </c>
      <c r="L73" s="29"/>
    </row>
    <row r="74" spans="2:12" s="1" customFormat="1" ht="16.5" customHeight="1">
      <c r="B74" s="29"/>
      <c r="E74" s="348" t="str">
        <f>E7</f>
        <v>Revitalizace Koupaliště Lhotka - Kalové hospodářství a Bioodpad</v>
      </c>
      <c r="F74" s="349"/>
      <c r="G74" s="349"/>
      <c r="H74" s="349"/>
      <c r="L74" s="29"/>
    </row>
    <row r="75" spans="2:12" s="1" customFormat="1" ht="12" customHeight="1">
      <c r="B75" s="29"/>
      <c r="C75" s="25" t="s">
        <v>102</v>
      </c>
      <c r="L75" s="29"/>
    </row>
    <row r="76" spans="2:12" s="1" customFormat="1" ht="16.5" customHeight="1">
      <c r="B76" s="29"/>
      <c r="E76" s="309" t="str">
        <f>E9</f>
        <v>VRN - Vedlejší rozpočtové náklady</v>
      </c>
      <c r="F76" s="347"/>
      <c r="G76" s="347"/>
      <c r="H76" s="347"/>
      <c r="L76" s="29"/>
    </row>
    <row r="77" spans="2:12" s="1" customFormat="1" ht="7" customHeight="1">
      <c r="B77" s="29"/>
      <c r="L77" s="29"/>
    </row>
    <row r="78" spans="2:12" s="1" customFormat="1" ht="12" customHeight="1">
      <c r="B78" s="29"/>
      <c r="C78" s="25" t="s">
        <v>19</v>
      </c>
      <c r="F78" s="23" t="str">
        <f>F12</f>
        <v>Koupaliště Lhotka</v>
      </c>
      <c r="I78" s="25" t="s">
        <v>21</v>
      </c>
      <c r="J78" s="46"/>
      <c r="L78" s="29"/>
    </row>
    <row r="79" spans="2:12" s="1" customFormat="1" ht="7" customHeight="1">
      <c r="B79" s="29"/>
      <c r="L79" s="29"/>
    </row>
    <row r="80" spans="2:12" s="1" customFormat="1" ht="15.25" customHeight="1">
      <c r="B80" s="29"/>
      <c r="C80" s="25" t="s">
        <v>26</v>
      </c>
      <c r="F80" s="23" t="str">
        <f>E15</f>
        <v xml:space="preserve">Městská část Praha 4 </v>
      </c>
      <c r="I80" s="25" t="s">
        <v>35</v>
      </c>
      <c r="J80" s="27" t="str">
        <f>E21</f>
        <v>Sweco, a.s.</v>
      </c>
      <c r="L80" s="29"/>
    </row>
    <row r="81" spans="2:65" s="1" customFormat="1" ht="15.25" customHeight="1">
      <c r="B81" s="29"/>
      <c r="C81" s="25" t="s">
        <v>32</v>
      </c>
      <c r="F81" s="23" t="str">
        <f>IF(E18="","",E18)</f>
        <v xml:space="preserve"> </v>
      </c>
      <c r="I81" s="25" t="s">
        <v>40</v>
      </c>
      <c r="J81" s="27" t="str">
        <f>E24</f>
        <v>Prejza, Mayerová</v>
      </c>
      <c r="L81" s="29"/>
    </row>
    <row r="82" spans="2:65" s="1" customFormat="1" ht="10.4" customHeight="1">
      <c r="B82" s="29"/>
      <c r="L82" s="29"/>
    </row>
    <row r="83" spans="2:65" s="10" customFormat="1" ht="29.25" customHeight="1">
      <c r="B83" s="91"/>
      <c r="C83" s="92" t="s">
        <v>122</v>
      </c>
      <c r="D83" s="93" t="s">
        <v>62</v>
      </c>
      <c r="E83" s="93" t="s">
        <v>58</v>
      </c>
      <c r="F83" s="93" t="s">
        <v>59</v>
      </c>
      <c r="G83" s="93" t="s">
        <v>123</v>
      </c>
      <c r="H83" s="93" t="s">
        <v>124</v>
      </c>
      <c r="I83" s="93" t="s">
        <v>125</v>
      </c>
      <c r="J83" s="93" t="s">
        <v>106</v>
      </c>
      <c r="K83" s="94" t="s">
        <v>126</v>
      </c>
      <c r="L83" s="91"/>
      <c r="M83" s="52" t="s">
        <v>33</v>
      </c>
      <c r="N83" s="53" t="s">
        <v>48</v>
      </c>
      <c r="O83" s="53" t="s">
        <v>127</v>
      </c>
      <c r="P83" s="53" t="s">
        <v>128</v>
      </c>
      <c r="Q83" s="53" t="s">
        <v>129</v>
      </c>
      <c r="R83" s="53" t="s">
        <v>130</v>
      </c>
      <c r="S83" s="53" t="s">
        <v>131</v>
      </c>
      <c r="T83" s="54" t="s">
        <v>132</v>
      </c>
    </row>
    <row r="84" spans="2:65" s="1" customFormat="1" ht="22.75" customHeight="1">
      <c r="B84" s="29"/>
      <c r="C84" s="57" t="s">
        <v>133</v>
      </c>
      <c r="J84" s="95">
        <f>BK84</f>
        <v>0</v>
      </c>
      <c r="L84" s="29"/>
      <c r="M84" s="55"/>
      <c r="N84" s="47"/>
      <c r="O84" s="47"/>
      <c r="P84" s="96">
        <f>P85</f>
        <v>0</v>
      </c>
      <c r="Q84" s="47"/>
      <c r="R84" s="96">
        <f>R85</f>
        <v>0</v>
      </c>
      <c r="S84" s="47"/>
      <c r="T84" s="97">
        <f>T85</f>
        <v>0</v>
      </c>
      <c r="AT84" s="16" t="s">
        <v>64</v>
      </c>
      <c r="AU84" s="16" t="s">
        <v>107</v>
      </c>
      <c r="BK84" s="98">
        <f>BK85</f>
        <v>0</v>
      </c>
    </row>
    <row r="85" spans="2:65" s="11" customFormat="1" ht="25.9" customHeight="1">
      <c r="B85" s="99"/>
      <c r="D85" s="100" t="s">
        <v>64</v>
      </c>
      <c r="E85" s="101" t="s">
        <v>82</v>
      </c>
      <c r="F85" s="101" t="s">
        <v>83</v>
      </c>
      <c r="J85" s="102">
        <f>BK85</f>
        <v>0</v>
      </c>
      <c r="L85" s="99"/>
      <c r="M85" s="103"/>
      <c r="P85" s="104">
        <f>P86+P89+P92+P95</f>
        <v>0</v>
      </c>
      <c r="R85" s="104">
        <f>R86+R89+R92+R95</f>
        <v>0</v>
      </c>
      <c r="T85" s="105">
        <f>T86+T89+T92+T95</f>
        <v>0</v>
      </c>
      <c r="AR85" s="100" t="s">
        <v>176</v>
      </c>
      <c r="AT85" s="106" t="s">
        <v>64</v>
      </c>
      <c r="AU85" s="106" t="s">
        <v>65</v>
      </c>
      <c r="AY85" s="100" t="s">
        <v>136</v>
      </c>
      <c r="BK85" s="107">
        <f>BK86+BK89+BK92+BK95</f>
        <v>0</v>
      </c>
    </row>
    <row r="86" spans="2:65" s="11" customFormat="1" ht="22.75" customHeight="1">
      <c r="B86" s="99"/>
      <c r="D86" s="100" t="s">
        <v>64</v>
      </c>
      <c r="E86" s="108" t="s">
        <v>688</v>
      </c>
      <c r="F86" s="108" t="s">
        <v>689</v>
      </c>
      <c r="J86" s="109">
        <f>BK86</f>
        <v>0</v>
      </c>
      <c r="L86" s="99"/>
      <c r="M86" s="103"/>
      <c r="P86" s="104">
        <f>SUM(P87:P88)</f>
        <v>0</v>
      </c>
      <c r="R86" s="104">
        <f>SUM(R87:R88)</f>
        <v>0</v>
      </c>
      <c r="T86" s="105">
        <f>SUM(T87:T88)</f>
        <v>0</v>
      </c>
      <c r="AR86" s="100" t="s">
        <v>176</v>
      </c>
      <c r="AT86" s="106" t="s">
        <v>64</v>
      </c>
      <c r="AU86" s="106" t="s">
        <v>73</v>
      </c>
      <c r="AY86" s="100" t="s">
        <v>136</v>
      </c>
      <c r="BK86" s="107">
        <f>SUM(BK87:BK88)</f>
        <v>0</v>
      </c>
    </row>
    <row r="87" spans="2:65" s="1" customFormat="1" ht="16.5" customHeight="1">
      <c r="B87" s="29"/>
      <c r="C87" s="110" t="s">
        <v>73</v>
      </c>
      <c r="D87" s="110" t="s">
        <v>138</v>
      </c>
      <c r="E87" s="111" t="s">
        <v>690</v>
      </c>
      <c r="F87" s="112" t="s">
        <v>689</v>
      </c>
      <c r="G87" s="113" t="s">
        <v>628</v>
      </c>
      <c r="H87" s="114">
        <v>1</v>
      </c>
      <c r="I87" s="115"/>
      <c r="J87" s="115">
        <f>ROUND(I87*H87,2)</f>
        <v>0</v>
      </c>
      <c r="K87" s="112" t="s">
        <v>141</v>
      </c>
      <c r="L87" s="29"/>
      <c r="M87" s="116" t="s">
        <v>33</v>
      </c>
      <c r="N87" s="117" t="s">
        <v>49</v>
      </c>
      <c r="O87" s="118">
        <v>0</v>
      </c>
      <c r="P87" s="118">
        <f>O87*H87</f>
        <v>0</v>
      </c>
      <c r="Q87" s="118">
        <v>0</v>
      </c>
      <c r="R87" s="118">
        <f>Q87*H87</f>
        <v>0</v>
      </c>
      <c r="S87" s="118">
        <v>0</v>
      </c>
      <c r="T87" s="119">
        <f>S87*H87</f>
        <v>0</v>
      </c>
      <c r="AR87" s="120" t="s">
        <v>691</v>
      </c>
      <c r="AT87" s="120" t="s">
        <v>138</v>
      </c>
      <c r="AU87" s="120" t="s">
        <v>75</v>
      </c>
      <c r="AY87" s="16" t="s">
        <v>136</v>
      </c>
      <c r="BE87" s="121">
        <f>IF(N87="základní",J87,0)</f>
        <v>0</v>
      </c>
      <c r="BF87" s="121">
        <f>IF(N87="snížená",J87,0)</f>
        <v>0</v>
      </c>
      <c r="BG87" s="121">
        <f>IF(N87="zákl. přenesená",J87,0)</f>
        <v>0</v>
      </c>
      <c r="BH87" s="121">
        <f>IF(N87="sníž. přenesená",J87,0)</f>
        <v>0</v>
      </c>
      <c r="BI87" s="121">
        <f>IF(N87="nulová",J87,0)</f>
        <v>0</v>
      </c>
      <c r="BJ87" s="16" t="s">
        <v>73</v>
      </c>
      <c r="BK87" s="121">
        <f>ROUND(I87*H87,2)</f>
        <v>0</v>
      </c>
      <c r="BL87" s="16" t="s">
        <v>691</v>
      </c>
      <c r="BM87" s="120" t="s">
        <v>692</v>
      </c>
    </row>
    <row r="88" spans="2:65" s="1" customFormat="1">
      <c r="B88" s="29"/>
      <c r="D88" s="122" t="s">
        <v>144</v>
      </c>
      <c r="F88" s="123" t="s">
        <v>693</v>
      </c>
      <c r="L88" s="29"/>
      <c r="M88" s="124"/>
      <c r="T88" s="49"/>
      <c r="AT88" s="16" t="s">
        <v>144</v>
      </c>
      <c r="AU88" s="16" t="s">
        <v>75</v>
      </c>
    </row>
    <row r="89" spans="2:65" s="11" customFormat="1" ht="22.75" customHeight="1">
      <c r="B89" s="99"/>
      <c r="D89" s="100" t="s">
        <v>64</v>
      </c>
      <c r="E89" s="108" t="s">
        <v>694</v>
      </c>
      <c r="F89" s="108" t="s">
        <v>695</v>
      </c>
      <c r="J89" s="109">
        <f>BK89</f>
        <v>0</v>
      </c>
      <c r="L89" s="99"/>
      <c r="M89" s="103"/>
      <c r="P89" s="104">
        <f>SUM(P90:P91)</f>
        <v>0</v>
      </c>
      <c r="R89" s="104">
        <f>SUM(R90:R91)</f>
        <v>0</v>
      </c>
      <c r="T89" s="105">
        <f>SUM(T90:T91)</f>
        <v>0</v>
      </c>
      <c r="AR89" s="100" t="s">
        <v>176</v>
      </c>
      <c r="AT89" s="106" t="s">
        <v>64</v>
      </c>
      <c r="AU89" s="106" t="s">
        <v>73</v>
      </c>
      <c r="AY89" s="100" t="s">
        <v>136</v>
      </c>
      <c r="BK89" s="107">
        <f>SUM(BK90:BK91)</f>
        <v>0</v>
      </c>
    </row>
    <row r="90" spans="2:65" s="1" customFormat="1" ht="16.5" customHeight="1">
      <c r="B90" s="29"/>
      <c r="C90" s="110" t="s">
        <v>75</v>
      </c>
      <c r="D90" s="110" t="s">
        <v>138</v>
      </c>
      <c r="E90" s="111" t="s">
        <v>696</v>
      </c>
      <c r="F90" s="112" t="s">
        <v>695</v>
      </c>
      <c r="G90" s="113" t="s">
        <v>628</v>
      </c>
      <c r="H90" s="114">
        <v>1</v>
      </c>
      <c r="I90" s="115"/>
      <c r="J90" s="115">
        <f>ROUND(I90*H90,2)</f>
        <v>0</v>
      </c>
      <c r="K90" s="112" t="s">
        <v>141</v>
      </c>
      <c r="L90" s="29"/>
      <c r="M90" s="116" t="s">
        <v>33</v>
      </c>
      <c r="N90" s="117" t="s">
        <v>49</v>
      </c>
      <c r="O90" s="118">
        <v>0</v>
      </c>
      <c r="P90" s="118">
        <f>O90*H90</f>
        <v>0</v>
      </c>
      <c r="Q90" s="118">
        <v>0</v>
      </c>
      <c r="R90" s="118">
        <f>Q90*H90</f>
        <v>0</v>
      </c>
      <c r="S90" s="118">
        <v>0</v>
      </c>
      <c r="T90" s="119">
        <f>S90*H90</f>
        <v>0</v>
      </c>
      <c r="AR90" s="120" t="s">
        <v>691</v>
      </c>
      <c r="AT90" s="120" t="s">
        <v>138</v>
      </c>
      <c r="AU90" s="120" t="s">
        <v>75</v>
      </c>
      <c r="AY90" s="16" t="s">
        <v>136</v>
      </c>
      <c r="BE90" s="121">
        <f>IF(N90="základní",J90,0)</f>
        <v>0</v>
      </c>
      <c r="BF90" s="121">
        <f>IF(N90="snížená",J90,0)</f>
        <v>0</v>
      </c>
      <c r="BG90" s="121">
        <f>IF(N90="zákl. přenesená",J90,0)</f>
        <v>0</v>
      </c>
      <c r="BH90" s="121">
        <f>IF(N90="sníž. přenesená",J90,0)</f>
        <v>0</v>
      </c>
      <c r="BI90" s="121">
        <f>IF(N90="nulová",J90,0)</f>
        <v>0</v>
      </c>
      <c r="BJ90" s="16" t="s">
        <v>73</v>
      </c>
      <c r="BK90" s="121">
        <f>ROUND(I90*H90,2)</f>
        <v>0</v>
      </c>
      <c r="BL90" s="16" t="s">
        <v>691</v>
      </c>
      <c r="BM90" s="120" t="s">
        <v>697</v>
      </c>
    </row>
    <row r="91" spans="2:65" s="1" customFormat="1">
      <c r="B91" s="29"/>
      <c r="D91" s="122" t="s">
        <v>144</v>
      </c>
      <c r="F91" s="123" t="s">
        <v>698</v>
      </c>
      <c r="L91" s="29"/>
      <c r="M91" s="124"/>
      <c r="T91" s="49"/>
      <c r="AT91" s="16" t="s">
        <v>144</v>
      </c>
      <c r="AU91" s="16" t="s">
        <v>75</v>
      </c>
    </row>
    <row r="92" spans="2:65" s="11" customFormat="1" ht="22.75" customHeight="1">
      <c r="B92" s="99"/>
      <c r="D92" s="100" t="s">
        <v>64</v>
      </c>
      <c r="E92" s="108" t="s">
        <v>699</v>
      </c>
      <c r="F92" s="108" t="s">
        <v>700</v>
      </c>
      <c r="J92" s="109">
        <f>BK92</f>
        <v>0</v>
      </c>
      <c r="L92" s="99"/>
      <c r="M92" s="103"/>
      <c r="P92" s="104">
        <f>SUM(P93:P94)</f>
        <v>0</v>
      </c>
      <c r="R92" s="104">
        <f>SUM(R93:R94)</f>
        <v>0</v>
      </c>
      <c r="T92" s="105">
        <f>SUM(T93:T94)</f>
        <v>0</v>
      </c>
      <c r="AR92" s="100" t="s">
        <v>176</v>
      </c>
      <c r="AT92" s="106" t="s">
        <v>64</v>
      </c>
      <c r="AU92" s="106" t="s">
        <v>73</v>
      </c>
      <c r="AY92" s="100" t="s">
        <v>136</v>
      </c>
      <c r="BK92" s="107">
        <f>SUM(BK93:BK94)</f>
        <v>0</v>
      </c>
    </row>
    <row r="93" spans="2:65" s="1" customFormat="1" ht="16.5" customHeight="1">
      <c r="B93" s="29"/>
      <c r="C93" s="110" t="s">
        <v>159</v>
      </c>
      <c r="D93" s="110" t="s">
        <v>138</v>
      </c>
      <c r="E93" s="111" t="s">
        <v>701</v>
      </c>
      <c r="F93" s="112" t="s">
        <v>700</v>
      </c>
      <c r="G93" s="113" t="s">
        <v>628</v>
      </c>
      <c r="H93" s="114">
        <v>1</v>
      </c>
      <c r="I93" s="115"/>
      <c r="J93" s="115">
        <f>ROUND(I93*H93,2)</f>
        <v>0</v>
      </c>
      <c r="K93" s="112" t="s">
        <v>141</v>
      </c>
      <c r="L93" s="29"/>
      <c r="M93" s="116" t="s">
        <v>33</v>
      </c>
      <c r="N93" s="117" t="s">
        <v>49</v>
      </c>
      <c r="O93" s="118">
        <v>0</v>
      </c>
      <c r="P93" s="118">
        <f>O93*H93</f>
        <v>0</v>
      </c>
      <c r="Q93" s="118">
        <v>0</v>
      </c>
      <c r="R93" s="118">
        <f>Q93*H93</f>
        <v>0</v>
      </c>
      <c r="S93" s="118">
        <v>0</v>
      </c>
      <c r="T93" s="119">
        <f>S93*H93</f>
        <v>0</v>
      </c>
      <c r="AR93" s="120" t="s">
        <v>691</v>
      </c>
      <c r="AT93" s="120" t="s">
        <v>138</v>
      </c>
      <c r="AU93" s="120" t="s">
        <v>75</v>
      </c>
      <c r="AY93" s="16" t="s">
        <v>136</v>
      </c>
      <c r="BE93" s="121">
        <f>IF(N93="základní",J93,0)</f>
        <v>0</v>
      </c>
      <c r="BF93" s="121">
        <f>IF(N93="snížená",J93,0)</f>
        <v>0</v>
      </c>
      <c r="BG93" s="121">
        <f>IF(N93="zákl. přenesená",J93,0)</f>
        <v>0</v>
      </c>
      <c r="BH93" s="121">
        <f>IF(N93="sníž. přenesená",J93,0)</f>
        <v>0</v>
      </c>
      <c r="BI93" s="121">
        <f>IF(N93="nulová",J93,0)</f>
        <v>0</v>
      </c>
      <c r="BJ93" s="16" t="s">
        <v>73</v>
      </c>
      <c r="BK93" s="121">
        <f>ROUND(I93*H93,2)</f>
        <v>0</v>
      </c>
      <c r="BL93" s="16" t="s">
        <v>691</v>
      </c>
      <c r="BM93" s="120" t="s">
        <v>702</v>
      </c>
    </row>
    <row r="94" spans="2:65" s="1" customFormat="1">
      <c r="B94" s="29"/>
      <c r="D94" s="122" t="s">
        <v>144</v>
      </c>
      <c r="F94" s="123" t="s">
        <v>703</v>
      </c>
      <c r="L94" s="29"/>
      <c r="M94" s="124"/>
      <c r="T94" s="49"/>
      <c r="AT94" s="16" t="s">
        <v>144</v>
      </c>
      <c r="AU94" s="16" t="s">
        <v>75</v>
      </c>
    </row>
    <row r="95" spans="2:65" s="11" customFormat="1" ht="22.75" customHeight="1">
      <c r="B95" s="99"/>
      <c r="D95" s="100" t="s">
        <v>64</v>
      </c>
      <c r="E95" s="108" t="s">
        <v>704</v>
      </c>
      <c r="F95" s="108" t="s">
        <v>705</v>
      </c>
      <c r="J95" s="109">
        <f>BK95</f>
        <v>0</v>
      </c>
      <c r="L95" s="99"/>
      <c r="M95" s="103"/>
      <c r="P95" s="104">
        <f>SUM(P96:P97)</f>
        <v>0</v>
      </c>
      <c r="R95" s="104">
        <f>SUM(R96:R97)</f>
        <v>0</v>
      </c>
      <c r="T95" s="105">
        <f>SUM(T96:T97)</f>
        <v>0</v>
      </c>
      <c r="AR95" s="100" t="s">
        <v>176</v>
      </c>
      <c r="AT95" s="106" t="s">
        <v>64</v>
      </c>
      <c r="AU95" s="106" t="s">
        <v>73</v>
      </c>
      <c r="AY95" s="100" t="s">
        <v>136</v>
      </c>
      <c r="BK95" s="107">
        <f>SUM(BK96:BK97)</f>
        <v>0</v>
      </c>
    </row>
    <row r="96" spans="2:65" s="1" customFormat="1" ht="16.5" customHeight="1">
      <c r="B96" s="29"/>
      <c r="C96" s="110" t="s">
        <v>142</v>
      </c>
      <c r="D96" s="110" t="s">
        <v>138</v>
      </c>
      <c r="E96" s="111" t="s">
        <v>706</v>
      </c>
      <c r="F96" s="112" t="s">
        <v>705</v>
      </c>
      <c r="G96" s="113" t="s">
        <v>628</v>
      </c>
      <c r="H96" s="114">
        <v>1</v>
      </c>
      <c r="I96" s="115"/>
      <c r="J96" s="115">
        <f>ROUND(I96*H96,2)</f>
        <v>0</v>
      </c>
      <c r="K96" s="112" t="s">
        <v>141</v>
      </c>
      <c r="L96" s="29"/>
      <c r="M96" s="116" t="s">
        <v>33</v>
      </c>
      <c r="N96" s="117" t="s">
        <v>49</v>
      </c>
      <c r="O96" s="118">
        <v>0</v>
      </c>
      <c r="P96" s="118">
        <f>O96*H96</f>
        <v>0</v>
      </c>
      <c r="Q96" s="118">
        <v>0</v>
      </c>
      <c r="R96" s="118">
        <f>Q96*H96</f>
        <v>0</v>
      </c>
      <c r="S96" s="118">
        <v>0</v>
      </c>
      <c r="T96" s="119">
        <f>S96*H96</f>
        <v>0</v>
      </c>
      <c r="AR96" s="120" t="s">
        <v>691</v>
      </c>
      <c r="AT96" s="120" t="s">
        <v>138</v>
      </c>
      <c r="AU96" s="120" t="s">
        <v>75</v>
      </c>
      <c r="AY96" s="16" t="s">
        <v>136</v>
      </c>
      <c r="BE96" s="121">
        <f>IF(N96="základní",J96,0)</f>
        <v>0</v>
      </c>
      <c r="BF96" s="121">
        <f>IF(N96="snížená",J96,0)</f>
        <v>0</v>
      </c>
      <c r="BG96" s="121">
        <f>IF(N96="zákl. přenesená",J96,0)</f>
        <v>0</v>
      </c>
      <c r="BH96" s="121">
        <f>IF(N96="sníž. přenesená",J96,0)</f>
        <v>0</v>
      </c>
      <c r="BI96" s="121">
        <f>IF(N96="nulová",J96,0)</f>
        <v>0</v>
      </c>
      <c r="BJ96" s="16" t="s">
        <v>73</v>
      </c>
      <c r="BK96" s="121">
        <f>ROUND(I96*H96,2)</f>
        <v>0</v>
      </c>
      <c r="BL96" s="16" t="s">
        <v>691</v>
      </c>
      <c r="BM96" s="120" t="s">
        <v>707</v>
      </c>
    </row>
    <row r="97" spans="2:47" s="1" customFormat="1">
      <c r="B97" s="29"/>
      <c r="D97" s="122" t="s">
        <v>144</v>
      </c>
      <c r="F97" s="123" t="s">
        <v>708</v>
      </c>
      <c r="L97" s="29"/>
      <c r="M97" s="155"/>
      <c r="N97" s="156"/>
      <c r="O97" s="156"/>
      <c r="P97" s="156"/>
      <c r="Q97" s="156"/>
      <c r="R97" s="156"/>
      <c r="S97" s="156"/>
      <c r="T97" s="157"/>
      <c r="AT97" s="16" t="s">
        <v>144</v>
      </c>
      <c r="AU97" s="16" t="s">
        <v>75</v>
      </c>
    </row>
    <row r="98" spans="2:47" s="1" customFormat="1" ht="7" customHeight="1">
      <c r="B98" s="38"/>
      <c r="C98" s="39"/>
      <c r="D98" s="39"/>
      <c r="E98" s="39"/>
      <c r="F98" s="39"/>
      <c r="G98" s="39"/>
      <c r="H98" s="39"/>
      <c r="I98" s="39"/>
      <c r="J98" s="39"/>
      <c r="K98" s="39"/>
      <c r="L98" s="29"/>
    </row>
  </sheetData>
  <sheetProtection algorithmName="SHA-512" hashValue="Tqog08Ixa4B5z+tni9RWeDxJkPt8BNyF+EQAqPwbGAQFy605BdVGIK1853bZMfHWmJuV58CRzvY/u+YbVaeecw==" saltValue="dxOnRlWXIf/cx+Y0PW4h5g==" spinCount="100000" sheet="1" objects="1" scenarios="1"/>
  <protectedRanges>
    <protectedRange sqref="I87 I90 I93 I96" name="Oblast1"/>
  </protectedRanges>
  <autoFilter ref="C83:K97" xr:uid="{00000000-0009-0000-0000-000006000000}"/>
  <mergeCells count="8">
    <mergeCell ref="E74:H74"/>
    <mergeCell ref="E76:H76"/>
    <mergeCell ref="L2:V2"/>
    <mergeCell ref="E7:H7"/>
    <mergeCell ref="E9:H9"/>
    <mergeCell ref="E27:H27"/>
    <mergeCell ref="E48:H48"/>
    <mergeCell ref="E50:H50"/>
  </mergeCells>
  <hyperlinks>
    <hyperlink ref="F88" r:id="rId1" xr:uid="{00000000-0004-0000-0600-000000000000}"/>
    <hyperlink ref="F91" r:id="rId2" xr:uid="{00000000-0004-0000-0600-000001000000}"/>
    <hyperlink ref="F94" r:id="rId3" xr:uid="{00000000-0004-0000-0600-000002000000}"/>
    <hyperlink ref="F97" r:id="rId4" xr:uid="{00000000-0004-0000-0600-000003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89"/>
  <sheetViews>
    <sheetView showGridLines="0" workbookViewId="0">
      <selection activeCell="I82" sqref="I82:I85"/>
    </sheetView>
  </sheetViews>
  <sheetFormatPr defaultRowHeight="10"/>
  <cols>
    <col min="1" max="1" width="8.33203125" customWidth="1"/>
    <col min="2" max="2" width="1.109375" customWidth="1"/>
    <col min="3" max="3" width="4.109375" customWidth="1"/>
    <col min="4" max="4" width="4.33203125" customWidth="1"/>
    <col min="5" max="5" width="17.109375" customWidth="1"/>
    <col min="6" max="6" width="10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330"/>
      <c r="M2" s="330"/>
      <c r="N2" s="330"/>
      <c r="O2" s="330"/>
      <c r="P2" s="330"/>
      <c r="Q2" s="330"/>
      <c r="R2" s="330"/>
      <c r="S2" s="330"/>
      <c r="T2" s="330"/>
      <c r="U2" s="330"/>
      <c r="V2" s="330"/>
      <c r="AT2" s="16" t="s">
        <v>87</v>
      </c>
    </row>
    <row r="3" spans="2:46" ht="7" customHeight="1">
      <c r="B3" s="17"/>
      <c r="C3" s="18"/>
      <c r="D3" s="18"/>
      <c r="E3" s="18"/>
      <c r="F3" s="18"/>
      <c r="G3" s="18"/>
      <c r="H3" s="18"/>
      <c r="I3" s="18"/>
      <c r="J3" s="18"/>
      <c r="K3" s="18"/>
      <c r="L3" s="19"/>
      <c r="AT3" s="16" t="s">
        <v>75</v>
      </c>
    </row>
    <row r="4" spans="2:46" ht="25" customHeight="1">
      <c r="B4" s="19"/>
      <c r="D4" s="20" t="s">
        <v>94</v>
      </c>
      <c r="L4" s="19"/>
      <c r="M4" s="69" t="s">
        <v>10</v>
      </c>
      <c r="AT4" s="16" t="s">
        <v>4</v>
      </c>
    </row>
    <row r="5" spans="2:46" ht="7" customHeight="1">
      <c r="B5" s="19"/>
      <c r="L5" s="19"/>
    </row>
    <row r="6" spans="2:46" ht="12" customHeight="1">
      <c r="B6" s="19"/>
      <c r="D6" s="25" t="s">
        <v>14</v>
      </c>
      <c r="L6" s="19"/>
    </row>
    <row r="7" spans="2:46" ht="16.5" customHeight="1">
      <c r="B7" s="19"/>
      <c r="E7" s="348" t="str">
        <f>'Rekapitulace stavby'!K6</f>
        <v>Revitalizace Koupaliště Lhotka - Kalové hospodářství a Bioodpad</v>
      </c>
      <c r="F7" s="349"/>
      <c r="G7" s="349"/>
      <c r="H7" s="349"/>
      <c r="L7" s="19"/>
    </row>
    <row r="8" spans="2:46" s="1" customFormat="1" ht="12" customHeight="1">
      <c r="B8" s="29"/>
      <c r="D8" s="25" t="s">
        <v>102</v>
      </c>
      <c r="L8" s="29"/>
    </row>
    <row r="9" spans="2:46" s="1" customFormat="1" ht="16.5" customHeight="1">
      <c r="B9" s="29"/>
      <c r="E9" s="309" t="s">
        <v>709</v>
      </c>
      <c r="F9" s="347"/>
      <c r="G9" s="347"/>
      <c r="H9" s="347"/>
      <c r="L9" s="29"/>
    </row>
    <row r="10" spans="2:46" s="1" customFormat="1">
      <c r="B10" s="29"/>
      <c r="L10" s="29"/>
    </row>
    <row r="11" spans="2:46" s="1" customFormat="1" ht="12" customHeight="1">
      <c r="B11" s="29"/>
      <c r="D11" s="25" t="s">
        <v>15</v>
      </c>
      <c r="F11" s="23" t="s">
        <v>33</v>
      </c>
      <c r="I11" s="25" t="s">
        <v>17</v>
      </c>
      <c r="J11" s="23" t="s">
        <v>33</v>
      </c>
      <c r="L11" s="29"/>
    </row>
    <row r="12" spans="2:46" s="1" customFormat="1" ht="12" customHeight="1">
      <c r="B12" s="29"/>
      <c r="D12" s="25" t="s">
        <v>19</v>
      </c>
      <c r="F12" s="23" t="s">
        <v>20</v>
      </c>
      <c r="I12" s="25" t="s">
        <v>21</v>
      </c>
      <c r="J12" s="46"/>
      <c r="L12" s="29"/>
    </row>
    <row r="13" spans="2:46" s="1" customFormat="1" ht="10.75" customHeight="1">
      <c r="B13" s="29"/>
      <c r="L13" s="29"/>
    </row>
    <row r="14" spans="2:46" s="1" customFormat="1" ht="12" customHeight="1">
      <c r="B14" s="29"/>
      <c r="D14" s="25" t="s">
        <v>26</v>
      </c>
      <c r="I14" s="25" t="s">
        <v>27</v>
      </c>
      <c r="J14" s="23" t="s">
        <v>28</v>
      </c>
      <c r="L14" s="29"/>
    </row>
    <row r="15" spans="2:46" s="1" customFormat="1" ht="18" customHeight="1">
      <c r="B15" s="29"/>
      <c r="E15" s="23" t="s">
        <v>29</v>
      </c>
      <c r="I15" s="25" t="s">
        <v>30</v>
      </c>
      <c r="J15" s="23" t="s">
        <v>31</v>
      </c>
      <c r="L15" s="29"/>
    </row>
    <row r="16" spans="2:46" s="1" customFormat="1" ht="7" customHeight="1">
      <c r="B16" s="29"/>
      <c r="L16" s="29"/>
    </row>
    <row r="17" spans="2:12" s="1" customFormat="1" ht="12" customHeight="1">
      <c r="B17" s="29"/>
      <c r="D17" s="25" t="s">
        <v>32</v>
      </c>
      <c r="I17" s="25" t="s">
        <v>27</v>
      </c>
      <c r="J17" s="23" t="s">
        <v>33</v>
      </c>
      <c r="L17" s="29"/>
    </row>
    <row r="18" spans="2:12" s="1" customFormat="1" ht="18" customHeight="1">
      <c r="B18" s="29"/>
      <c r="E18" s="23" t="s">
        <v>34</v>
      </c>
      <c r="I18" s="25" t="s">
        <v>30</v>
      </c>
      <c r="J18" s="23" t="s">
        <v>33</v>
      </c>
      <c r="L18" s="29"/>
    </row>
    <row r="19" spans="2:12" s="1" customFormat="1" ht="7" customHeight="1">
      <c r="B19" s="29"/>
      <c r="L19" s="29"/>
    </row>
    <row r="20" spans="2:12" s="1" customFormat="1" ht="12" customHeight="1">
      <c r="B20" s="29"/>
      <c r="D20" s="25" t="s">
        <v>35</v>
      </c>
      <c r="I20" s="25" t="s">
        <v>27</v>
      </c>
      <c r="J20" s="23" t="s">
        <v>36</v>
      </c>
      <c r="L20" s="29"/>
    </row>
    <row r="21" spans="2:12" s="1" customFormat="1" ht="18" customHeight="1">
      <c r="B21" s="29"/>
      <c r="E21" s="23" t="s">
        <v>37</v>
      </c>
      <c r="I21" s="25" t="s">
        <v>30</v>
      </c>
      <c r="J21" s="23" t="s">
        <v>38</v>
      </c>
      <c r="L21" s="29"/>
    </row>
    <row r="22" spans="2:12" s="1" customFormat="1" ht="7" customHeight="1">
      <c r="B22" s="29"/>
      <c r="L22" s="29"/>
    </row>
    <row r="23" spans="2:12" s="1" customFormat="1" ht="12" customHeight="1">
      <c r="B23" s="29"/>
      <c r="D23" s="25" t="s">
        <v>40</v>
      </c>
      <c r="I23" s="25" t="s">
        <v>27</v>
      </c>
      <c r="J23" s="23" t="s">
        <v>33</v>
      </c>
      <c r="L23" s="29"/>
    </row>
    <row r="24" spans="2:12" s="1" customFormat="1" ht="18" customHeight="1">
      <c r="B24" s="29"/>
      <c r="E24" s="23" t="s">
        <v>41</v>
      </c>
      <c r="I24" s="25" t="s">
        <v>30</v>
      </c>
      <c r="J24" s="23" t="s">
        <v>33</v>
      </c>
      <c r="L24" s="29"/>
    </row>
    <row r="25" spans="2:12" s="1" customFormat="1" ht="7" customHeight="1">
      <c r="B25" s="29"/>
      <c r="L25" s="29"/>
    </row>
    <row r="26" spans="2:12" s="1" customFormat="1" ht="12" customHeight="1">
      <c r="B26" s="29"/>
      <c r="D26" s="25" t="s">
        <v>42</v>
      </c>
      <c r="L26" s="29"/>
    </row>
    <row r="27" spans="2:12" s="7" customFormat="1" ht="47.25" customHeight="1">
      <c r="B27" s="70"/>
      <c r="E27" s="332" t="s">
        <v>43</v>
      </c>
      <c r="F27" s="332"/>
      <c r="G27" s="332"/>
      <c r="H27" s="332"/>
      <c r="L27" s="70"/>
    </row>
    <row r="28" spans="2:12" s="1" customFormat="1" ht="7" customHeight="1">
      <c r="B28" s="29"/>
      <c r="L28" s="29"/>
    </row>
    <row r="29" spans="2:12" s="1" customFormat="1" ht="7" customHeight="1">
      <c r="B29" s="29"/>
      <c r="D29" s="47"/>
      <c r="E29" s="47"/>
      <c r="F29" s="47"/>
      <c r="G29" s="47"/>
      <c r="H29" s="47"/>
      <c r="I29" s="47"/>
      <c r="J29" s="47"/>
      <c r="K29" s="47"/>
      <c r="L29" s="29"/>
    </row>
    <row r="30" spans="2:12" s="1" customFormat="1" ht="25.4" customHeight="1">
      <c r="B30" s="29"/>
      <c r="D30" s="71" t="s">
        <v>44</v>
      </c>
      <c r="J30" s="59">
        <f>ROUND(J80, 2)</f>
        <v>0</v>
      </c>
      <c r="L30" s="29"/>
    </row>
    <row r="31" spans="2:12" s="1" customFormat="1" ht="7" customHeight="1">
      <c r="B31" s="29"/>
      <c r="D31" s="47"/>
      <c r="E31" s="47"/>
      <c r="F31" s="47"/>
      <c r="G31" s="47"/>
      <c r="H31" s="47"/>
      <c r="I31" s="47"/>
      <c r="J31" s="47"/>
      <c r="K31" s="47"/>
      <c r="L31" s="29"/>
    </row>
    <row r="32" spans="2:12" s="1" customFormat="1" ht="14.5" customHeight="1">
      <c r="B32" s="29"/>
      <c r="F32" s="32" t="s">
        <v>46</v>
      </c>
      <c r="I32" s="32" t="s">
        <v>45</v>
      </c>
      <c r="J32" s="32" t="s">
        <v>47</v>
      </c>
      <c r="L32" s="29"/>
    </row>
    <row r="33" spans="2:12" s="1" customFormat="1" ht="14.5" customHeight="1">
      <c r="B33" s="29"/>
      <c r="D33" s="48" t="s">
        <v>48</v>
      </c>
      <c r="E33" s="25" t="s">
        <v>49</v>
      </c>
      <c r="F33" s="72">
        <f>ROUND((SUM(BE80:BE88)),  2)</f>
        <v>0</v>
      </c>
      <c r="I33" s="73">
        <v>0.21</v>
      </c>
      <c r="J33" s="72">
        <f>ROUND(((SUM(BE80:BE88))*I33),  2)</f>
        <v>0</v>
      </c>
      <c r="L33" s="29"/>
    </row>
    <row r="34" spans="2:12" s="1" customFormat="1" ht="14.5" customHeight="1">
      <c r="B34" s="29"/>
      <c r="E34" s="25" t="s">
        <v>50</v>
      </c>
      <c r="F34" s="72">
        <f>ROUND((SUM(BF80:BF88)),  2)</f>
        <v>0</v>
      </c>
      <c r="I34" s="73">
        <v>0.12</v>
      </c>
      <c r="J34" s="72">
        <f>ROUND(((SUM(BF80:BF88))*I34),  2)</f>
        <v>0</v>
      </c>
      <c r="L34" s="29"/>
    </row>
    <row r="35" spans="2:12" s="1" customFormat="1" ht="14.5" hidden="1" customHeight="1">
      <c r="B35" s="29"/>
      <c r="E35" s="25" t="s">
        <v>51</v>
      </c>
      <c r="F35" s="72">
        <f>ROUND((SUM(BG80:BG88)),  2)</f>
        <v>0</v>
      </c>
      <c r="I35" s="73">
        <v>0.21</v>
      </c>
      <c r="J35" s="72">
        <f>0</f>
        <v>0</v>
      </c>
      <c r="L35" s="29"/>
    </row>
    <row r="36" spans="2:12" s="1" customFormat="1" ht="14.5" hidden="1" customHeight="1">
      <c r="B36" s="29"/>
      <c r="E36" s="25" t="s">
        <v>52</v>
      </c>
      <c r="F36" s="72">
        <f>ROUND((SUM(BH80:BH88)),  2)</f>
        <v>0</v>
      </c>
      <c r="I36" s="73">
        <v>0.12</v>
      </c>
      <c r="J36" s="72">
        <f>0</f>
        <v>0</v>
      </c>
      <c r="L36" s="29"/>
    </row>
    <row r="37" spans="2:12" s="1" customFormat="1" ht="14.5" hidden="1" customHeight="1">
      <c r="B37" s="29"/>
      <c r="E37" s="25" t="s">
        <v>53</v>
      </c>
      <c r="F37" s="72">
        <f>ROUND((SUM(BI80:BI88)),  2)</f>
        <v>0</v>
      </c>
      <c r="I37" s="73">
        <v>0</v>
      </c>
      <c r="J37" s="72">
        <f>0</f>
        <v>0</v>
      </c>
      <c r="L37" s="29"/>
    </row>
    <row r="38" spans="2:12" s="1" customFormat="1" ht="7" customHeight="1">
      <c r="B38" s="29"/>
      <c r="L38" s="29"/>
    </row>
    <row r="39" spans="2:12" s="1" customFormat="1" ht="25.4" customHeight="1">
      <c r="B39" s="29"/>
      <c r="C39" s="74"/>
      <c r="D39" s="75" t="s">
        <v>54</v>
      </c>
      <c r="E39" s="50"/>
      <c r="F39" s="50"/>
      <c r="G39" s="76" t="s">
        <v>55</v>
      </c>
      <c r="H39" s="77" t="s">
        <v>56</v>
      </c>
      <c r="I39" s="50"/>
      <c r="J39" s="78">
        <f>SUM(J30:J37)</f>
        <v>0</v>
      </c>
      <c r="K39" s="79"/>
      <c r="L39" s="29"/>
    </row>
    <row r="40" spans="2:12" s="1" customFormat="1" ht="14.5" customHeight="1">
      <c r="B40" s="38"/>
      <c r="C40" s="39"/>
      <c r="D40" s="39"/>
      <c r="E40" s="39"/>
      <c r="F40" s="39"/>
      <c r="G40" s="39"/>
      <c r="H40" s="39"/>
      <c r="I40" s="39"/>
      <c r="J40" s="39"/>
      <c r="K40" s="39"/>
      <c r="L40" s="29"/>
    </row>
    <row r="44" spans="2:12" s="1" customFormat="1" ht="7" customHeight="1">
      <c r="B44" s="40"/>
      <c r="C44" s="41"/>
      <c r="D44" s="41"/>
      <c r="E44" s="41"/>
      <c r="F44" s="41"/>
      <c r="G44" s="41"/>
      <c r="H44" s="41"/>
      <c r="I44" s="41"/>
      <c r="J44" s="41"/>
      <c r="K44" s="41"/>
      <c r="L44" s="29"/>
    </row>
    <row r="45" spans="2:12" s="1" customFormat="1" ht="25" customHeight="1">
      <c r="B45" s="29"/>
      <c r="C45" s="20" t="s">
        <v>104</v>
      </c>
      <c r="L45" s="29"/>
    </row>
    <row r="46" spans="2:12" s="1" customFormat="1" ht="7" customHeight="1">
      <c r="B46" s="29"/>
      <c r="L46" s="29"/>
    </row>
    <row r="47" spans="2:12" s="1" customFormat="1" ht="12" customHeight="1">
      <c r="B47" s="29"/>
      <c r="C47" s="25" t="s">
        <v>14</v>
      </c>
      <c r="L47" s="29"/>
    </row>
    <row r="48" spans="2:12" s="1" customFormat="1" ht="16.5" customHeight="1">
      <c r="B48" s="29"/>
      <c r="E48" s="348" t="str">
        <f>E7</f>
        <v>Revitalizace Koupaliště Lhotka - Kalové hospodářství a Bioodpad</v>
      </c>
      <c r="F48" s="349"/>
      <c r="G48" s="349"/>
      <c r="H48" s="349"/>
      <c r="L48" s="29"/>
    </row>
    <row r="49" spans="2:47" s="1" customFormat="1" ht="12" customHeight="1">
      <c r="B49" s="29"/>
      <c r="C49" s="25" t="s">
        <v>102</v>
      </c>
      <c r="L49" s="29"/>
    </row>
    <row r="50" spans="2:47" s="1" customFormat="1" ht="16.5" customHeight="1">
      <c r="B50" s="29"/>
      <c r="E50" s="309" t="str">
        <f>E9</f>
        <v>ON - Ostatní náklady</v>
      </c>
      <c r="F50" s="347"/>
      <c r="G50" s="347"/>
      <c r="H50" s="347"/>
      <c r="L50" s="29"/>
    </row>
    <row r="51" spans="2:47" s="1" customFormat="1" ht="7" customHeight="1">
      <c r="B51" s="29"/>
      <c r="L51" s="29"/>
    </row>
    <row r="52" spans="2:47" s="1" customFormat="1" ht="12" customHeight="1">
      <c r="B52" s="29"/>
      <c r="C52" s="25" t="s">
        <v>19</v>
      </c>
      <c r="F52" s="23" t="str">
        <f>F12</f>
        <v>Koupaliště Lhotka</v>
      </c>
      <c r="I52" s="25" t="s">
        <v>21</v>
      </c>
      <c r="J52" s="46"/>
      <c r="L52" s="29"/>
    </row>
    <row r="53" spans="2:47" s="1" customFormat="1" ht="7" customHeight="1">
      <c r="B53" s="29"/>
      <c r="L53" s="29"/>
    </row>
    <row r="54" spans="2:47" s="1" customFormat="1" ht="15.25" customHeight="1">
      <c r="B54" s="29"/>
      <c r="C54" s="25" t="s">
        <v>26</v>
      </c>
      <c r="F54" s="23" t="str">
        <f>E15</f>
        <v xml:space="preserve">Městská část Praha 4 </v>
      </c>
      <c r="I54" s="25" t="s">
        <v>35</v>
      </c>
      <c r="J54" s="27" t="str">
        <f>E21</f>
        <v>Sweco, a.s.</v>
      </c>
      <c r="L54" s="29"/>
    </row>
    <row r="55" spans="2:47" s="1" customFormat="1" ht="15.25" customHeight="1">
      <c r="B55" s="29"/>
      <c r="C55" s="25" t="s">
        <v>32</v>
      </c>
      <c r="F55" s="23" t="str">
        <f>IF(E18="","",E18)</f>
        <v xml:space="preserve"> </v>
      </c>
      <c r="I55" s="25" t="s">
        <v>40</v>
      </c>
      <c r="J55" s="27" t="str">
        <f>E24</f>
        <v>Prejza, Mayerová</v>
      </c>
      <c r="L55" s="29"/>
    </row>
    <row r="56" spans="2:47" s="1" customFormat="1" ht="10.4" customHeight="1">
      <c r="B56" s="29"/>
      <c r="L56" s="29"/>
    </row>
    <row r="57" spans="2:47" s="1" customFormat="1" ht="29.25" customHeight="1">
      <c r="B57" s="29"/>
      <c r="C57" s="80" t="s">
        <v>105</v>
      </c>
      <c r="D57" s="74"/>
      <c r="E57" s="74"/>
      <c r="F57" s="74"/>
      <c r="G57" s="74"/>
      <c r="H57" s="74"/>
      <c r="I57" s="74"/>
      <c r="J57" s="81" t="s">
        <v>106</v>
      </c>
      <c r="K57" s="74"/>
      <c r="L57" s="29"/>
    </row>
    <row r="58" spans="2:47" s="1" customFormat="1" ht="10.4" customHeight="1">
      <c r="B58" s="29"/>
      <c r="L58" s="29"/>
    </row>
    <row r="59" spans="2:47" s="1" customFormat="1" ht="22.75" customHeight="1">
      <c r="B59" s="29"/>
      <c r="C59" s="82" t="s">
        <v>63</v>
      </c>
      <c r="J59" s="59">
        <f>J80</f>
        <v>0</v>
      </c>
      <c r="L59" s="29"/>
      <c r="AU59" s="16" t="s">
        <v>107</v>
      </c>
    </row>
    <row r="60" spans="2:47" s="8" customFormat="1" ht="25" customHeight="1">
      <c r="B60" s="83"/>
      <c r="D60" s="84" t="s">
        <v>710</v>
      </c>
      <c r="E60" s="85"/>
      <c r="F60" s="85"/>
      <c r="G60" s="85"/>
      <c r="H60" s="85"/>
      <c r="I60" s="85"/>
      <c r="J60" s="86">
        <f>J81</f>
        <v>0</v>
      </c>
      <c r="L60" s="83"/>
    </row>
    <row r="61" spans="2:47" s="1" customFormat="1" ht="21.75" customHeight="1">
      <c r="B61" s="29"/>
      <c r="L61" s="29"/>
    </row>
    <row r="62" spans="2:47" s="1" customFormat="1" ht="7" customHeight="1">
      <c r="B62" s="38"/>
      <c r="C62" s="39"/>
      <c r="D62" s="39"/>
      <c r="E62" s="39"/>
      <c r="F62" s="39"/>
      <c r="G62" s="39"/>
      <c r="H62" s="39"/>
      <c r="I62" s="39"/>
      <c r="J62" s="39"/>
      <c r="K62" s="39"/>
      <c r="L62" s="29"/>
    </row>
    <row r="66" spans="2:63" s="1" customFormat="1" ht="7" customHeight="1">
      <c r="B66" s="40"/>
      <c r="C66" s="41"/>
      <c r="D66" s="41"/>
      <c r="E66" s="41"/>
      <c r="F66" s="41"/>
      <c r="G66" s="41"/>
      <c r="H66" s="41"/>
      <c r="I66" s="41"/>
      <c r="J66" s="41"/>
      <c r="K66" s="41"/>
      <c r="L66" s="29"/>
    </row>
    <row r="67" spans="2:63" s="1" customFormat="1" ht="25" customHeight="1">
      <c r="B67" s="29"/>
      <c r="C67" s="20" t="s">
        <v>121</v>
      </c>
      <c r="L67" s="29"/>
    </row>
    <row r="68" spans="2:63" s="1" customFormat="1" ht="7" customHeight="1">
      <c r="B68" s="29"/>
      <c r="L68" s="29"/>
    </row>
    <row r="69" spans="2:63" s="1" customFormat="1" ht="12" customHeight="1">
      <c r="B69" s="29"/>
      <c r="C69" s="25" t="s">
        <v>14</v>
      </c>
      <c r="L69" s="29"/>
    </row>
    <row r="70" spans="2:63" s="1" customFormat="1" ht="16.5" customHeight="1">
      <c r="B70" s="29"/>
      <c r="E70" s="348" t="str">
        <f>E7</f>
        <v>Revitalizace Koupaliště Lhotka - Kalové hospodářství a Bioodpad</v>
      </c>
      <c r="F70" s="349"/>
      <c r="G70" s="349"/>
      <c r="H70" s="349"/>
      <c r="L70" s="29"/>
    </row>
    <row r="71" spans="2:63" s="1" customFormat="1" ht="12" customHeight="1">
      <c r="B71" s="29"/>
      <c r="C71" s="25" t="s">
        <v>102</v>
      </c>
      <c r="L71" s="29"/>
    </row>
    <row r="72" spans="2:63" s="1" customFormat="1" ht="16.5" customHeight="1">
      <c r="B72" s="29"/>
      <c r="E72" s="309" t="str">
        <f>E9</f>
        <v>ON - Ostatní náklady</v>
      </c>
      <c r="F72" s="347"/>
      <c r="G72" s="347"/>
      <c r="H72" s="347"/>
      <c r="L72" s="29"/>
    </row>
    <row r="73" spans="2:63" s="1" customFormat="1" ht="7" customHeight="1">
      <c r="B73" s="29"/>
      <c r="L73" s="29"/>
    </row>
    <row r="74" spans="2:63" s="1" customFormat="1" ht="12" customHeight="1">
      <c r="B74" s="29"/>
      <c r="C74" s="25" t="s">
        <v>19</v>
      </c>
      <c r="F74" s="23" t="str">
        <f>F12</f>
        <v>Koupaliště Lhotka</v>
      </c>
      <c r="I74" s="25" t="s">
        <v>21</v>
      </c>
      <c r="J74" s="46" t="str">
        <f>IF(J12="","",J12)</f>
        <v/>
      </c>
      <c r="L74" s="29"/>
    </row>
    <row r="75" spans="2:63" s="1" customFormat="1" ht="7" customHeight="1">
      <c r="B75" s="29"/>
      <c r="L75" s="29"/>
    </row>
    <row r="76" spans="2:63" s="1" customFormat="1" ht="15.25" customHeight="1">
      <c r="B76" s="29"/>
      <c r="C76" s="25" t="s">
        <v>26</v>
      </c>
      <c r="F76" s="23" t="str">
        <f>E15</f>
        <v xml:space="preserve">Městská část Praha 4 </v>
      </c>
      <c r="I76" s="25" t="s">
        <v>35</v>
      </c>
      <c r="J76" s="27" t="str">
        <f>E21</f>
        <v>Sweco, a.s.</v>
      </c>
      <c r="L76" s="29"/>
    </row>
    <row r="77" spans="2:63" s="1" customFormat="1" ht="15.25" customHeight="1">
      <c r="B77" s="29"/>
      <c r="C77" s="25" t="s">
        <v>32</v>
      </c>
      <c r="F77" s="23" t="str">
        <f>IF(E18="","",E18)</f>
        <v xml:space="preserve"> </v>
      </c>
      <c r="I77" s="25" t="s">
        <v>40</v>
      </c>
      <c r="J77" s="27" t="str">
        <f>E24</f>
        <v>Prejza, Mayerová</v>
      </c>
      <c r="L77" s="29"/>
    </row>
    <row r="78" spans="2:63" s="1" customFormat="1" ht="10.4" customHeight="1">
      <c r="B78" s="29"/>
      <c r="L78" s="29"/>
    </row>
    <row r="79" spans="2:63" s="10" customFormat="1" ht="29.25" customHeight="1">
      <c r="B79" s="91"/>
      <c r="C79" s="92" t="s">
        <v>122</v>
      </c>
      <c r="D79" s="93" t="s">
        <v>62</v>
      </c>
      <c r="E79" s="93" t="s">
        <v>58</v>
      </c>
      <c r="F79" s="93" t="s">
        <v>59</v>
      </c>
      <c r="G79" s="93" t="s">
        <v>123</v>
      </c>
      <c r="H79" s="93" t="s">
        <v>124</v>
      </c>
      <c r="I79" s="93" t="s">
        <v>125</v>
      </c>
      <c r="J79" s="93" t="s">
        <v>106</v>
      </c>
      <c r="K79" s="94" t="s">
        <v>126</v>
      </c>
      <c r="L79" s="91"/>
      <c r="M79" s="52" t="s">
        <v>33</v>
      </c>
      <c r="N79" s="53" t="s">
        <v>48</v>
      </c>
      <c r="O79" s="53" t="s">
        <v>127</v>
      </c>
      <c r="P79" s="53" t="s">
        <v>128</v>
      </c>
      <c r="Q79" s="53" t="s">
        <v>129</v>
      </c>
      <c r="R79" s="53" t="s">
        <v>130</v>
      </c>
      <c r="S79" s="53" t="s">
        <v>131</v>
      </c>
      <c r="T79" s="54" t="s">
        <v>132</v>
      </c>
    </row>
    <row r="80" spans="2:63" s="1" customFormat="1" ht="22.75" customHeight="1">
      <c r="B80" s="29"/>
      <c r="C80" s="57" t="s">
        <v>133</v>
      </c>
      <c r="J80" s="95">
        <f>BK80</f>
        <v>0</v>
      </c>
      <c r="L80" s="29"/>
      <c r="M80" s="55"/>
      <c r="N80" s="47"/>
      <c r="O80" s="47"/>
      <c r="P80" s="96">
        <f>P81</f>
        <v>0</v>
      </c>
      <c r="Q80" s="47"/>
      <c r="R80" s="96">
        <f>R81</f>
        <v>0</v>
      </c>
      <c r="S80" s="47"/>
      <c r="T80" s="97">
        <f>T81</f>
        <v>0</v>
      </c>
      <c r="AT80" s="16" t="s">
        <v>64</v>
      </c>
      <c r="AU80" s="16" t="s">
        <v>107</v>
      </c>
      <c r="BK80" s="98">
        <f>BK81</f>
        <v>0</v>
      </c>
    </row>
    <row r="81" spans="2:65" s="11" customFormat="1" ht="25.9" customHeight="1">
      <c r="B81" s="99"/>
      <c r="D81" s="100" t="s">
        <v>64</v>
      </c>
      <c r="E81" s="101" t="s">
        <v>711</v>
      </c>
      <c r="F81" s="101" t="s">
        <v>86</v>
      </c>
      <c r="J81" s="102">
        <f>BK81</f>
        <v>0</v>
      </c>
      <c r="L81" s="99"/>
      <c r="M81" s="103"/>
      <c r="P81" s="104">
        <f>SUM(P82:P88)</f>
        <v>0</v>
      </c>
      <c r="R81" s="104">
        <f>SUM(R82:R88)</f>
        <v>0</v>
      </c>
      <c r="T81" s="105">
        <f>SUM(T82:T88)</f>
        <v>0</v>
      </c>
      <c r="AR81" s="100" t="s">
        <v>176</v>
      </c>
      <c r="AT81" s="106" t="s">
        <v>64</v>
      </c>
      <c r="AU81" s="106" t="s">
        <v>65</v>
      </c>
      <c r="AY81" s="100" t="s">
        <v>136</v>
      </c>
      <c r="BK81" s="107">
        <f>SUM(BK82:BK88)</f>
        <v>0</v>
      </c>
    </row>
    <row r="82" spans="2:65" s="1" customFormat="1" ht="24.25" customHeight="1">
      <c r="B82" s="29"/>
      <c r="C82" s="110" t="s">
        <v>73</v>
      </c>
      <c r="D82" s="110" t="s">
        <v>138</v>
      </c>
      <c r="E82" s="111" t="s">
        <v>712</v>
      </c>
      <c r="F82" s="112" t="s">
        <v>713</v>
      </c>
      <c r="G82" s="113" t="s">
        <v>628</v>
      </c>
      <c r="H82" s="114">
        <v>1</v>
      </c>
      <c r="I82" s="115"/>
      <c r="J82" s="115">
        <f t="shared" ref="J82:J88" si="0">ROUND(I82*H82,2)</f>
        <v>0</v>
      </c>
      <c r="K82" s="112" t="s">
        <v>280</v>
      </c>
      <c r="L82" s="29"/>
      <c r="M82" s="116" t="s">
        <v>33</v>
      </c>
      <c r="N82" s="117" t="s">
        <v>49</v>
      </c>
      <c r="O82" s="118">
        <v>0</v>
      </c>
      <c r="P82" s="118">
        <f t="shared" ref="P82:P88" si="1">O82*H82</f>
        <v>0</v>
      </c>
      <c r="Q82" s="118">
        <v>0</v>
      </c>
      <c r="R82" s="118">
        <f t="shared" ref="R82:R88" si="2">Q82*H82</f>
        <v>0</v>
      </c>
      <c r="S82" s="118">
        <v>0</v>
      </c>
      <c r="T82" s="119">
        <f t="shared" ref="T82:T88" si="3">S82*H82</f>
        <v>0</v>
      </c>
      <c r="AR82" s="120" t="s">
        <v>714</v>
      </c>
      <c r="AT82" s="120" t="s">
        <v>138</v>
      </c>
      <c r="AU82" s="120" t="s">
        <v>73</v>
      </c>
      <c r="AY82" s="16" t="s">
        <v>136</v>
      </c>
      <c r="BE82" s="121">
        <f t="shared" ref="BE82:BE88" si="4">IF(N82="základní",J82,0)</f>
        <v>0</v>
      </c>
      <c r="BF82" s="121">
        <f t="shared" ref="BF82:BF88" si="5">IF(N82="snížená",J82,0)</f>
        <v>0</v>
      </c>
      <c r="BG82" s="121">
        <f t="shared" ref="BG82:BG88" si="6">IF(N82="zákl. přenesená",J82,0)</f>
        <v>0</v>
      </c>
      <c r="BH82" s="121">
        <f t="shared" ref="BH82:BH88" si="7">IF(N82="sníž. přenesená",J82,0)</f>
        <v>0</v>
      </c>
      <c r="BI82" s="121">
        <f t="shared" ref="BI82:BI88" si="8">IF(N82="nulová",J82,0)</f>
        <v>0</v>
      </c>
      <c r="BJ82" s="16" t="s">
        <v>73</v>
      </c>
      <c r="BK82" s="121">
        <f t="shared" ref="BK82:BK88" si="9">ROUND(I82*H82,2)</f>
        <v>0</v>
      </c>
      <c r="BL82" s="16" t="s">
        <v>714</v>
      </c>
      <c r="BM82" s="120" t="s">
        <v>715</v>
      </c>
    </row>
    <row r="83" spans="2:65" s="1" customFormat="1" ht="16.5" customHeight="1">
      <c r="B83" s="29"/>
      <c r="C83" s="110" t="s">
        <v>75</v>
      </c>
      <c r="D83" s="110" t="s">
        <v>138</v>
      </c>
      <c r="E83" s="111" t="s">
        <v>716</v>
      </c>
      <c r="F83" s="112" t="s">
        <v>717</v>
      </c>
      <c r="G83" s="113" t="s">
        <v>628</v>
      </c>
      <c r="H83" s="114">
        <v>1</v>
      </c>
      <c r="I83" s="115"/>
      <c r="J83" s="115">
        <f t="shared" si="0"/>
        <v>0</v>
      </c>
      <c r="K83" s="112" t="s">
        <v>280</v>
      </c>
      <c r="L83" s="29"/>
      <c r="M83" s="116" t="s">
        <v>33</v>
      </c>
      <c r="N83" s="117" t="s">
        <v>49</v>
      </c>
      <c r="O83" s="118">
        <v>0</v>
      </c>
      <c r="P83" s="118">
        <f t="shared" si="1"/>
        <v>0</v>
      </c>
      <c r="Q83" s="118">
        <v>0</v>
      </c>
      <c r="R83" s="118">
        <f t="shared" si="2"/>
        <v>0</v>
      </c>
      <c r="S83" s="118">
        <v>0</v>
      </c>
      <c r="T83" s="119">
        <f t="shared" si="3"/>
        <v>0</v>
      </c>
      <c r="AR83" s="120" t="s">
        <v>714</v>
      </c>
      <c r="AT83" s="120" t="s">
        <v>138</v>
      </c>
      <c r="AU83" s="120" t="s">
        <v>73</v>
      </c>
      <c r="AY83" s="16" t="s">
        <v>136</v>
      </c>
      <c r="BE83" s="121">
        <f t="shared" si="4"/>
        <v>0</v>
      </c>
      <c r="BF83" s="121">
        <f t="shared" si="5"/>
        <v>0</v>
      </c>
      <c r="BG83" s="121">
        <f t="shared" si="6"/>
        <v>0</v>
      </c>
      <c r="BH83" s="121">
        <f t="shared" si="7"/>
        <v>0</v>
      </c>
      <c r="BI83" s="121">
        <f t="shared" si="8"/>
        <v>0</v>
      </c>
      <c r="BJ83" s="16" t="s">
        <v>73</v>
      </c>
      <c r="BK83" s="121">
        <f t="shared" si="9"/>
        <v>0</v>
      </c>
      <c r="BL83" s="16" t="s">
        <v>714</v>
      </c>
      <c r="BM83" s="120" t="s">
        <v>718</v>
      </c>
    </row>
    <row r="84" spans="2:65" s="1" customFormat="1" ht="16.5" customHeight="1">
      <c r="B84" s="29"/>
      <c r="C84" s="110" t="s">
        <v>159</v>
      </c>
      <c r="D84" s="110" t="s">
        <v>138</v>
      </c>
      <c r="E84" s="111" t="s">
        <v>719</v>
      </c>
      <c r="F84" s="112" t="s">
        <v>720</v>
      </c>
      <c r="G84" s="113" t="s">
        <v>628</v>
      </c>
      <c r="H84" s="114">
        <v>1</v>
      </c>
      <c r="I84" s="115"/>
      <c r="J84" s="115">
        <f t="shared" si="0"/>
        <v>0</v>
      </c>
      <c r="K84" s="112" t="s">
        <v>280</v>
      </c>
      <c r="L84" s="29"/>
      <c r="M84" s="116" t="s">
        <v>33</v>
      </c>
      <c r="N84" s="117" t="s">
        <v>49</v>
      </c>
      <c r="O84" s="118">
        <v>0</v>
      </c>
      <c r="P84" s="118">
        <f t="shared" si="1"/>
        <v>0</v>
      </c>
      <c r="Q84" s="118">
        <v>0</v>
      </c>
      <c r="R84" s="118">
        <f t="shared" si="2"/>
        <v>0</v>
      </c>
      <c r="S84" s="118">
        <v>0</v>
      </c>
      <c r="T84" s="119">
        <f t="shared" si="3"/>
        <v>0</v>
      </c>
      <c r="AR84" s="120" t="s">
        <v>714</v>
      </c>
      <c r="AT84" s="120" t="s">
        <v>138</v>
      </c>
      <c r="AU84" s="120" t="s">
        <v>73</v>
      </c>
      <c r="AY84" s="16" t="s">
        <v>136</v>
      </c>
      <c r="BE84" s="121">
        <f t="shared" si="4"/>
        <v>0</v>
      </c>
      <c r="BF84" s="121">
        <f t="shared" si="5"/>
        <v>0</v>
      </c>
      <c r="BG84" s="121">
        <f t="shared" si="6"/>
        <v>0</v>
      </c>
      <c r="BH84" s="121">
        <f t="shared" si="7"/>
        <v>0</v>
      </c>
      <c r="BI84" s="121">
        <f t="shared" si="8"/>
        <v>0</v>
      </c>
      <c r="BJ84" s="16" t="s">
        <v>73</v>
      </c>
      <c r="BK84" s="121">
        <f t="shared" si="9"/>
        <v>0</v>
      </c>
      <c r="BL84" s="16" t="s">
        <v>714</v>
      </c>
      <c r="BM84" s="120" t="s">
        <v>721</v>
      </c>
    </row>
    <row r="85" spans="2:65" s="1" customFormat="1" ht="16.5" customHeight="1">
      <c r="B85" s="29"/>
      <c r="C85" s="110" t="s">
        <v>142</v>
      </c>
      <c r="D85" s="110" t="s">
        <v>138</v>
      </c>
      <c r="E85" s="111" t="s">
        <v>722</v>
      </c>
      <c r="F85" s="112" t="s">
        <v>723</v>
      </c>
      <c r="G85" s="113" t="s">
        <v>628</v>
      </c>
      <c r="H85" s="114">
        <v>1</v>
      </c>
      <c r="I85" s="115"/>
      <c r="J85" s="115">
        <f t="shared" si="0"/>
        <v>0</v>
      </c>
      <c r="K85" s="112" t="s">
        <v>280</v>
      </c>
      <c r="L85" s="29"/>
      <c r="M85" s="116" t="s">
        <v>33</v>
      </c>
      <c r="N85" s="117" t="s">
        <v>49</v>
      </c>
      <c r="O85" s="118">
        <v>0</v>
      </c>
      <c r="P85" s="118">
        <f t="shared" si="1"/>
        <v>0</v>
      </c>
      <c r="Q85" s="118">
        <v>0</v>
      </c>
      <c r="R85" s="118">
        <f t="shared" si="2"/>
        <v>0</v>
      </c>
      <c r="S85" s="118">
        <v>0</v>
      </c>
      <c r="T85" s="119">
        <f t="shared" si="3"/>
        <v>0</v>
      </c>
      <c r="AR85" s="120" t="s">
        <v>714</v>
      </c>
      <c r="AT85" s="120" t="s">
        <v>138</v>
      </c>
      <c r="AU85" s="120" t="s">
        <v>73</v>
      </c>
      <c r="AY85" s="16" t="s">
        <v>136</v>
      </c>
      <c r="BE85" s="121">
        <f t="shared" si="4"/>
        <v>0</v>
      </c>
      <c r="BF85" s="121">
        <f t="shared" si="5"/>
        <v>0</v>
      </c>
      <c r="BG85" s="121">
        <f t="shared" si="6"/>
        <v>0</v>
      </c>
      <c r="BH85" s="121">
        <f t="shared" si="7"/>
        <v>0</v>
      </c>
      <c r="BI85" s="121">
        <f t="shared" si="8"/>
        <v>0</v>
      </c>
      <c r="BJ85" s="16" t="s">
        <v>73</v>
      </c>
      <c r="BK85" s="121">
        <f t="shared" si="9"/>
        <v>0</v>
      </c>
      <c r="BL85" s="16" t="s">
        <v>714</v>
      </c>
      <c r="BM85" s="120" t="s">
        <v>724</v>
      </c>
    </row>
    <row r="86" spans="2:65" s="1" customFormat="1" ht="16.5" customHeight="1">
      <c r="B86" s="29"/>
      <c r="C86" s="110" t="s">
        <v>176</v>
      </c>
      <c r="D86" s="110" t="s">
        <v>138</v>
      </c>
      <c r="E86" s="111" t="s">
        <v>725</v>
      </c>
      <c r="F86" s="112" t="s">
        <v>726</v>
      </c>
      <c r="G86" s="113" t="s">
        <v>628</v>
      </c>
      <c r="H86" s="114">
        <v>1</v>
      </c>
      <c r="I86" s="115"/>
      <c r="J86" s="115">
        <f t="shared" si="0"/>
        <v>0</v>
      </c>
      <c r="K86" s="112" t="s">
        <v>280</v>
      </c>
      <c r="L86" s="29"/>
      <c r="M86" s="116" t="s">
        <v>33</v>
      </c>
      <c r="N86" s="117" t="s">
        <v>49</v>
      </c>
      <c r="O86" s="118">
        <v>0</v>
      </c>
      <c r="P86" s="118">
        <f t="shared" si="1"/>
        <v>0</v>
      </c>
      <c r="Q86" s="118">
        <v>0</v>
      </c>
      <c r="R86" s="118">
        <f t="shared" si="2"/>
        <v>0</v>
      </c>
      <c r="S86" s="118">
        <v>0</v>
      </c>
      <c r="T86" s="119">
        <f t="shared" si="3"/>
        <v>0</v>
      </c>
      <c r="AR86" s="120" t="s">
        <v>714</v>
      </c>
      <c r="AT86" s="120" t="s">
        <v>138</v>
      </c>
      <c r="AU86" s="120" t="s">
        <v>73</v>
      </c>
      <c r="AY86" s="16" t="s">
        <v>136</v>
      </c>
      <c r="BE86" s="121">
        <f t="shared" si="4"/>
        <v>0</v>
      </c>
      <c r="BF86" s="121">
        <f t="shared" si="5"/>
        <v>0</v>
      </c>
      <c r="BG86" s="121">
        <f t="shared" si="6"/>
        <v>0</v>
      </c>
      <c r="BH86" s="121">
        <f t="shared" si="7"/>
        <v>0</v>
      </c>
      <c r="BI86" s="121">
        <f t="shared" si="8"/>
        <v>0</v>
      </c>
      <c r="BJ86" s="16" t="s">
        <v>73</v>
      </c>
      <c r="BK86" s="121">
        <f t="shared" si="9"/>
        <v>0</v>
      </c>
      <c r="BL86" s="16" t="s">
        <v>714</v>
      </c>
      <c r="BM86" s="120" t="s">
        <v>727</v>
      </c>
    </row>
    <row r="87" spans="2:65" s="1" customFormat="1" ht="16.5" customHeight="1">
      <c r="B87" s="29"/>
      <c r="C87" s="110" t="s">
        <v>182</v>
      </c>
      <c r="D87" s="110" t="s">
        <v>138</v>
      </c>
      <c r="E87" s="111" t="s">
        <v>728</v>
      </c>
      <c r="F87" s="112" t="s">
        <v>729</v>
      </c>
      <c r="G87" s="113" t="s">
        <v>628</v>
      </c>
      <c r="H87" s="114">
        <v>1</v>
      </c>
      <c r="I87" s="115"/>
      <c r="J87" s="115">
        <f t="shared" si="0"/>
        <v>0</v>
      </c>
      <c r="K87" s="112" t="s">
        <v>280</v>
      </c>
      <c r="L87" s="29"/>
      <c r="M87" s="116" t="s">
        <v>33</v>
      </c>
      <c r="N87" s="117" t="s">
        <v>49</v>
      </c>
      <c r="O87" s="118">
        <v>0</v>
      </c>
      <c r="P87" s="118">
        <f t="shared" si="1"/>
        <v>0</v>
      </c>
      <c r="Q87" s="118">
        <v>0</v>
      </c>
      <c r="R87" s="118">
        <f t="shared" si="2"/>
        <v>0</v>
      </c>
      <c r="S87" s="118">
        <v>0</v>
      </c>
      <c r="T87" s="119">
        <f t="shared" si="3"/>
        <v>0</v>
      </c>
      <c r="AR87" s="120" t="s">
        <v>714</v>
      </c>
      <c r="AT87" s="120" t="s">
        <v>138</v>
      </c>
      <c r="AU87" s="120" t="s">
        <v>73</v>
      </c>
      <c r="AY87" s="16" t="s">
        <v>136</v>
      </c>
      <c r="BE87" s="121">
        <f t="shared" si="4"/>
        <v>0</v>
      </c>
      <c r="BF87" s="121">
        <f t="shared" si="5"/>
        <v>0</v>
      </c>
      <c r="BG87" s="121">
        <f t="shared" si="6"/>
        <v>0</v>
      </c>
      <c r="BH87" s="121">
        <f t="shared" si="7"/>
        <v>0</v>
      </c>
      <c r="BI87" s="121">
        <f t="shared" si="8"/>
        <v>0</v>
      </c>
      <c r="BJ87" s="16" t="s">
        <v>73</v>
      </c>
      <c r="BK87" s="121">
        <f t="shared" si="9"/>
        <v>0</v>
      </c>
      <c r="BL87" s="16" t="s">
        <v>714</v>
      </c>
      <c r="BM87" s="120" t="s">
        <v>730</v>
      </c>
    </row>
    <row r="88" spans="2:65" s="1" customFormat="1" ht="16.5" customHeight="1">
      <c r="B88" s="29"/>
      <c r="C88" s="110" t="s">
        <v>188</v>
      </c>
      <c r="D88" s="110" t="s">
        <v>138</v>
      </c>
      <c r="E88" s="111" t="s">
        <v>731</v>
      </c>
      <c r="F88" s="112" t="s">
        <v>732</v>
      </c>
      <c r="G88" s="113" t="s">
        <v>628</v>
      </c>
      <c r="H88" s="114">
        <v>1</v>
      </c>
      <c r="I88" s="115"/>
      <c r="J88" s="115">
        <f t="shared" si="0"/>
        <v>0</v>
      </c>
      <c r="K88" s="112" t="s">
        <v>280</v>
      </c>
      <c r="L88" s="29"/>
      <c r="M88" s="162" t="s">
        <v>33</v>
      </c>
      <c r="N88" s="163" t="s">
        <v>49</v>
      </c>
      <c r="O88" s="164">
        <v>0</v>
      </c>
      <c r="P88" s="164">
        <f t="shared" si="1"/>
        <v>0</v>
      </c>
      <c r="Q88" s="164">
        <v>0</v>
      </c>
      <c r="R88" s="164">
        <f t="shared" si="2"/>
        <v>0</v>
      </c>
      <c r="S88" s="164">
        <v>0</v>
      </c>
      <c r="T88" s="165">
        <f t="shared" si="3"/>
        <v>0</v>
      </c>
      <c r="AR88" s="120" t="s">
        <v>714</v>
      </c>
      <c r="AT88" s="120" t="s">
        <v>138</v>
      </c>
      <c r="AU88" s="120" t="s">
        <v>73</v>
      </c>
      <c r="AY88" s="16" t="s">
        <v>136</v>
      </c>
      <c r="BE88" s="121">
        <f t="shared" si="4"/>
        <v>0</v>
      </c>
      <c r="BF88" s="121">
        <f t="shared" si="5"/>
        <v>0</v>
      </c>
      <c r="BG88" s="121">
        <f t="shared" si="6"/>
        <v>0</v>
      </c>
      <c r="BH88" s="121">
        <f t="shared" si="7"/>
        <v>0</v>
      </c>
      <c r="BI88" s="121">
        <f t="shared" si="8"/>
        <v>0</v>
      </c>
      <c r="BJ88" s="16" t="s">
        <v>73</v>
      </c>
      <c r="BK88" s="121">
        <f t="shared" si="9"/>
        <v>0</v>
      </c>
      <c r="BL88" s="16" t="s">
        <v>714</v>
      </c>
      <c r="BM88" s="120" t="s">
        <v>733</v>
      </c>
    </row>
    <row r="89" spans="2:65" s="1" customFormat="1" ht="7" customHeight="1">
      <c r="B89" s="38"/>
      <c r="C89" s="39"/>
      <c r="D89" s="39"/>
      <c r="E89" s="39"/>
      <c r="F89" s="39"/>
      <c r="G89" s="39"/>
      <c r="H89" s="39"/>
      <c r="I89" s="39"/>
      <c r="J89" s="39"/>
      <c r="K89" s="39"/>
      <c r="L89" s="29"/>
    </row>
  </sheetData>
  <sheetProtection algorithmName="SHA-512" hashValue="DF0lUH3xj6HKesDE6f58hCh21Bh8Qh+a+kM0Yb3Y3t/kPDmkxJqF0/LiZY9DZxdS4Lr5tzAcrn3VD1eCQkQQVA==" saltValue="WzGP5JyXxVAD1Yie3zjYOQ==" spinCount="100000" sheet="1" objects="1" scenarios="1"/>
  <protectedRanges>
    <protectedRange sqref="I82:I88" name="Oblast1"/>
  </protectedRanges>
  <autoFilter ref="C79:K88" xr:uid="{00000000-0009-0000-0000-000007000000}"/>
  <mergeCells count="8">
    <mergeCell ref="E70:H70"/>
    <mergeCell ref="E72:H72"/>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Kalové hospodářství</vt:lpstr>
      <vt:lpstr>SO 04 - Nakládání s biood...</vt:lpstr>
      <vt:lpstr>SO 05 - Zpevněné plochy a...</vt:lpstr>
      <vt:lpstr>VRN - Vedlejší rozpočtové...</vt:lpstr>
      <vt:lpstr>ON - Ostatní náklady</vt:lpstr>
      <vt:lpstr>'ON - Ostatní náklady'!Názvy_tisku</vt:lpstr>
      <vt:lpstr>'Rekapitulace stavby'!Názvy_tisku</vt:lpstr>
      <vt:lpstr>'SO 01 - Kalové hospodářství'!Názvy_tisku</vt:lpstr>
      <vt:lpstr>'SO 04 - Nakládání s biood...'!Názvy_tisku</vt:lpstr>
      <vt:lpstr>'SO 05 - Zpevněné plochy a...'!Názvy_tisku</vt:lpstr>
      <vt:lpstr>'VRN - Vedlejší rozpočtové...'!Názvy_tisku</vt:lpstr>
      <vt:lpstr>'ON - Ostatní náklady'!Oblast_tisku</vt:lpstr>
      <vt:lpstr>'Rekapitulace stavby'!Oblast_tisku</vt:lpstr>
      <vt:lpstr>'SO 01 - Kalové hospodářství'!Oblast_tisku</vt:lpstr>
      <vt:lpstr>'SO 04 - Nakládání s biood...'!Oblast_tisku</vt:lpstr>
      <vt:lpstr>'SO 05 - Zpevněné plochy a...'!Oblast_tisku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Prejza, Jaroslav</dc:creator>
  <cp:lastModifiedBy>Info1</cp:lastModifiedBy>
  <dcterms:created xsi:type="dcterms:W3CDTF">2025-09-12T11:21:44Z</dcterms:created>
  <dcterms:modified xsi:type="dcterms:W3CDTF">2025-10-06T07:26:41Z</dcterms:modified>
</cp:coreProperties>
</file>